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upérate\"/>
    </mc:Choice>
  </mc:AlternateContent>
  <bookViews>
    <workbookView xWindow="0" yWindow="0" windowWidth="24000" windowHeight="9735"/>
  </bookViews>
  <sheets>
    <sheet name="Sencillos Femenino" sheetId="3" r:id="rId1"/>
    <sheet name="Sencillos Masculino" sheetId="4" r:id="rId2"/>
    <sheet name="Dobles Femenino" sheetId="5" r:id="rId3"/>
    <sheet name="Dobles Masculino" sheetId="6" r:id="rId4"/>
    <sheet name="Dobles Mixtos" sheetId="7" r:id="rId5"/>
    <sheet name="Equipos Femenino" sheetId="9" r:id="rId6"/>
    <sheet name="Equipos Masculino" sheetId="8" r:id="rId7"/>
    <sheet name="Res. Equipos Día 1" sheetId="10" r:id="rId8"/>
    <sheet name="Res. Equipos día 2" sheetId="11" r:id="rId9"/>
    <sheet name="Res. Equipos día 3" sheetId="12"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xlnm.Print_Area" localSheetId="7">'Res. Equipos Día 1'!$A$1:$H$61</definedName>
    <definedName name="_xlnm.Print_Area" localSheetId="8">'Res. Equipos día 2'!$A$1:$H$61</definedName>
    <definedName name="_xlnm.Print_Area" localSheetId="9">'Res. Equipos día 3'!$A$1:$H$19</definedName>
    <definedName name="categorias">[1]jugadores!$A$31:$A$38</definedName>
    <definedName name="GRUPO">[1]jugadores!$C$30:$C$33</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ligas">[1]jugadores!$A$5:$A$20</definedName>
    <definedName name="scores">[1]jugadores!$B$30:$B$32</definedName>
    <definedName name="_xlnm.Print_Titles" localSheetId="7">'Res. Equipos Día 1'!$1:$8</definedName>
    <definedName name="_xlnm.Print_Titles" localSheetId="8">'Res. Equipos día 2'!$1:$8</definedName>
    <definedName name="_xlnm.Print_Titles" localSheetId="9">'Res. Equipos día 3'!$1:$8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9" i="9" l="1"/>
  <c r="H69" i="9"/>
  <c r="E69" i="9"/>
  <c r="J68" i="9" s="1"/>
  <c r="L66" i="9" s="1"/>
  <c r="C69" i="9"/>
  <c r="B69" i="9"/>
  <c r="H67" i="9"/>
  <c r="E67" i="9"/>
  <c r="C67" i="9"/>
  <c r="B67" i="9"/>
  <c r="H65" i="9"/>
  <c r="E65" i="9"/>
  <c r="C65" i="9"/>
  <c r="B65" i="9"/>
  <c r="J64" i="9"/>
  <c r="H63" i="9"/>
  <c r="E63" i="9"/>
  <c r="C63" i="9"/>
  <c r="B63" i="9"/>
  <c r="N62" i="9"/>
  <c r="H61" i="9"/>
  <c r="E61" i="9"/>
  <c r="J60" i="9" s="1"/>
  <c r="C61" i="9"/>
  <c r="B61" i="9"/>
  <c r="H59" i="9"/>
  <c r="E59" i="9"/>
  <c r="C59" i="9"/>
  <c r="B59" i="9"/>
  <c r="H57" i="9"/>
  <c r="E57" i="9"/>
  <c r="C57" i="9"/>
  <c r="B57" i="9"/>
  <c r="H55" i="9"/>
  <c r="E55" i="9"/>
  <c r="C55" i="9"/>
  <c r="B55" i="9"/>
  <c r="P54" i="9"/>
  <c r="H53" i="9"/>
  <c r="E53" i="9"/>
  <c r="B74" i="9" s="1"/>
  <c r="C53" i="9"/>
  <c r="B53" i="9"/>
  <c r="H51" i="9"/>
  <c r="E51" i="9"/>
  <c r="C51" i="9"/>
  <c r="B51" i="9"/>
  <c r="H49" i="9"/>
  <c r="E49" i="9"/>
  <c r="C49" i="9"/>
  <c r="B49" i="9"/>
  <c r="J48" i="9"/>
  <c r="H47" i="9"/>
  <c r="E47" i="9"/>
  <c r="C47" i="9"/>
  <c r="B47" i="9"/>
  <c r="H45" i="9"/>
  <c r="E45" i="9"/>
  <c r="C45" i="9"/>
  <c r="B45" i="9"/>
  <c r="J44" i="9"/>
  <c r="H43" i="9"/>
  <c r="E43" i="9"/>
  <c r="C43" i="9"/>
  <c r="B43" i="9"/>
  <c r="H41" i="9"/>
  <c r="E41" i="9"/>
  <c r="C41" i="9"/>
  <c r="B41" i="9"/>
  <c r="H39" i="9"/>
  <c r="E39" i="9"/>
  <c r="J40" i="9" s="1"/>
  <c r="L42" i="9" s="1"/>
  <c r="C39" i="9"/>
  <c r="B39" i="9"/>
  <c r="P38" i="9"/>
  <c r="H37" i="9"/>
  <c r="E37" i="9"/>
  <c r="J36" i="9" s="1"/>
  <c r="L34" i="9" s="1"/>
  <c r="C37" i="9"/>
  <c r="B37" i="9"/>
  <c r="H35" i="9"/>
  <c r="E35" i="9"/>
  <c r="C35" i="9"/>
  <c r="B35" i="9"/>
  <c r="H33" i="9"/>
  <c r="E33" i="9"/>
  <c r="C33" i="9"/>
  <c r="B33" i="9"/>
  <c r="J32" i="9"/>
  <c r="H31" i="9"/>
  <c r="E31" i="9"/>
  <c r="C31" i="9"/>
  <c r="B31" i="9"/>
  <c r="N30" i="9"/>
  <c r="H29" i="9"/>
  <c r="E29" i="9"/>
  <c r="C29" i="9"/>
  <c r="B29" i="9"/>
  <c r="J28" i="9"/>
  <c r="H27" i="9"/>
  <c r="E27" i="9"/>
  <c r="C27" i="9"/>
  <c r="B27" i="9"/>
  <c r="H25" i="9"/>
  <c r="E25" i="9"/>
  <c r="C25" i="9"/>
  <c r="B25" i="9"/>
  <c r="H23" i="9"/>
  <c r="E23" i="9"/>
  <c r="B75" i="9" s="1"/>
  <c r="C23" i="9"/>
  <c r="B23" i="9"/>
  <c r="H21" i="9"/>
  <c r="E21" i="9"/>
  <c r="C21" i="9"/>
  <c r="B21" i="9"/>
  <c r="C20" i="9"/>
  <c r="H19" i="9"/>
  <c r="E19" i="9"/>
  <c r="C19" i="9"/>
  <c r="B19" i="9"/>
  <c r="H17" i="9"/>
  <c r="E17" i="9"/>
  <c r="C17" i="9"/>
  <c r="B17" i="9"/>
  <c r="H15" i="9"/>
  <c r="E15" i="9"/>
  <c r="J16" i="9" s="1"/>
  <c r="L18" i="9" s="1"/>
  <c r="C15" i="9"/>
  <c r="B15" i="9"/>
  <c r="H13" i="9"/>
  <c r="E13" i="9"/>
  <c r="C13" i="9"/>
  <c r="B13" i="9"/>
  <c r="J12" i="9"/>
  <c r="H11" i="9"/>
  <c r="E11" i="9"/>
  <c r="C11" i="9"/>
  <c r="B11" i="9"/>
  <c r="H9" i="9"/>
  <c r="E9" i="9"/>
  <c r="C9" i="9"/>
  <c r="B9" i="9"/>
  <c r="H7" i="9"/>
  <c r="E7" i="9"/>
  <c r="B72" i="9" s="1"/>
  <c r="C7" i="9"/>
  <c r="B7" i="9"/>
  <c r="C5" i="9"/>
  <c r="N3" i="9"/>
  <c r="H3" i="9"/>
  <c r="D3" i="9"/>
  <c r="N2" i="9"/>
  <c r="H2" i="9"/>
  <c r="D2" i="9"/>
  <c r="K79" i="8"/>
  <c r="B77" i="8"/>
  <c r="B76" i="8"/>
  <c r="H69" i="8"/>
  <c r="E69" i="8"/>
  <c r="B73" i="8" s="1"/>
  <c r="C69" i="8"/>
  <c r="B69" i="8"/>
  <c r="H67" i="8"/>
  <c r="E67" i="8"/>
  <c r="C67" i="8"/>
  <c r="B67" i="8"/>
  <c r="H65" i="8"/>
  <c r="E65" i="8"/>
  <c r="C65" i="8"/>
  <c r="B65" i="8"/>
  <c r="H63" i="8"/>
  <c r="E63" i="8"/>
  <c r="J64" i="8" s="1"/>
  <c r="C63" i="8"/>
  <c r="B63" i="8"/>
  <c r="H61" i="8"/>
  <c r="E61" i="8"/>
  <c r="J60" i="8" s="1"/>
  <c r="C61" i="8"/>
  <c r="B61" i="8"/>
  <c r="H59" i="8"/>
  <c r="E59" i="8"/>
  <c r="C59" i="8"/>
  <c r="B59" i="8"/>
  <c r="H57" i="8"/>
  <c r="E57" i="8"/>
  <c r="C57" i="8"/>
  <c r="B57" i="8"/>
  <c r="H55" i="8"/>
  <c r="E55" i="8"/>
  <c r="C55" i="8"/>
  <c r="B55" i="8"/>
  <c r="H53" i="8"/>
  <c r="E53" i="8"/>
  <c r="B74" i="8" s="1"/>
  <c r="C53" i="8"/>
  <c r="B53" i="8"/>
  <c r="H51" i="8"/>
  <c r="E51" i="8"/>
  <c r="C51" i="8"/>
  <c r="B51" i="8"/>
  <c r="H49" i="8"/>
  <c r="E49" i="8"/>
  <c r="C49" i="8"/>
  <c r="B49" i="8"/>
  <c r="H47" i="8"/>
  <c r="E47" i="8"/>
  <c r="J48" i="8" s="1"/>
  <c r="C47" i="8"/>
  <c r="B47" i="8"/>
  <c r="H45" i="8"/>
  <c r="E45" i="8"/>
  <c r="J44" i="8" s="1"/>
  <c r="C45" i="8"/>
  <c r="B45" i="8"/>
  <c r="H43" i="8"/>
  <c r="E43" i="8"/>
  <c r="C43" i="8"/>
  <c r="B43" i="8"/>
  <c r="H41" i="8"/>
  <c r="E41" i="8"/>
  <c r="C41" i="8"/>
  <c r="B41" i="8"/>
  <c r="H39" i="8"/>
  <c r="E39" i="8"/>
  <c r="J40" i="8" s="1"/>
  <c r="L42" i="8" s="1"/>
  <c r="C39" i="8"/>
  <c r="B39" i="8"/>
  <c r="P38" i="8"/>
  <c r="H37" i="8"/>
  <c r="E37" i="8"/>
  <c r="J36" i="8" s="1"/>
  <c r="C37" i="8"/>
  <c r="B37" i="8"/>
  <c r="H35" i="8"/>
  <c r="E35" i="8"/>
  <c r="C35" i="8"/>
  <c r="B35" i="8"/>
  <c r="H33" i="8"/>
  <c r="E33" i="8"/>
  <c r="C33" i="8"/>
  <c r="B33" i="8"/>
  <c r="H31" i="8"/>
  <c r="E31" i="8"/>
  <c r="J32" i="8" s="1"/>
  <c r="L34" i="8" s="1"/>
  <c r="C31" i="8"/>
  <c r="B31" i="8"/>
  <c r="N30" i="8"/>
  <c r="H29" i="8"/>
  <c r="E29" i="8"/>
  <c r="J28" i="8" s="1"/>
  <c r="C29" i="8"/>
  <c r="B29" i="8"/>
  <c r="H27" i="8"/>
  <c r="E27" i="8"/>
  <c r="C27" i="8"/>
  <c r="B27" i="8"/>
  <c r="H25" i="8"/>
  <c r="E25" i="8"/>
  <c r="C25" i="8"/>
  <c r="B25" i="8"/>
  <c r="H23" i="8"/>
  <c r="E23" i="8"/>
  <c r="J24" i="8" s="1"/>
  <c r="L26" i="8" s="1"/>
  <c r="C23" i="8"/>
  <c r="B23" i="8"/>
  <c r="H21" i="8"/>
  <c r="E21" i="8"/>
  <c r="J20" i="8" s="1"/>
  <c r="C21" i="8"/>
  <c r="B21" i="8"/>
  <c r="C20" i="8"/>
  <c r="H19" i="8"/>
  <c r="E19" i="8"/>
  <c r="C19" i="8"/>
  <c r="B19" i="8"/>
  <c r="H17" i="8"/>
  <c r="E17" i="8"/>
  <c r="C17" i="8"/>
  <c r="B17" i="8"/>
  <c r="H15" i="8"/>
  <c r="E15" i="8"/>
  <c r="J16" i="8" s="1"/>
  <c r="L18" i="8" s="1"/>
  <c r="C15" i="8"/>
  <c r="B15" i="8"/>
  <c r="H13" i="8"/>
  <c r="E13" i="8"/>
  <c r="C13" i="8"/>
  <c r="B13" i="8"/>
  <c r="J12" i="8"/>
  <c r="H11" i="8"/>
  <c r="E11" i="8"/>
  <c r="C11" i="8"/>
  <c r="B11" i="8"/>
  <c r="H9" i="8"/>
  <c r="E9" i="8"/>
  <c r="C9" i="8"/>
  <c r="B9" i="8"/>
  <c r="H7" i="8"/>
  <c r="E7" i="8"/>
  <c r="B72" i="8" s="1"/>
  <c r="C7" i="8"/>
  <c r="B7" i="8"/>
  <c r="C5" i="8"/>
  <c r="N3" i="8"/>
  <c r="H3" i="8"/>
  <c r="D3" i="8"/>
  <c r="N2" i="8"/>
  <c r="H2" i="8"/>
  <c r="D2" i="8"/>
  <c r="J8" i="8" l="1"/>
  <c r="L10" i="8" s="1"/>
  <c r="N14" i="8" s="1"/>
  <c r="P22" i="8" s="1"/>
  <c r="J68" i="8"/>
  <c r="L66" i="8" s="1"/>
  <c r="N62" i="8" s="1"/>
  <c r="P54" i="8" s="1"/>
  <c r="J56" i="9"/>
  <c r="L58" i="9" s="1"/>
  <c r="B73" i="9"/>
  <c r="J52" i="8"/>
  <c r="L50" i="8" s="1"/>
  <c r="N46" i="8" s="1"/>
  <c r="J24" i="9"/>
  <c r="L26" i="9" s="1"/>
  <c r="J20" i="9"/>
  <c r="J52" i="9"/>
  <c r="L50" i="9" s="1"/>
  <c r="N46" i="9" s="1"/>
  <c r="J8" i="9"/>
  <c r="L10" i="9" s="1"/>
  <c r="N14" i="9" s="1"/>
  <c r="P22" i="9" s="1"/>
  <c r="B75" i="8"/>
  <c r="J56" i="8"/>
  <c r="L58" i="8" s="1"/>
  <c r="K79" i="7" l="1"/>
  <c r="E52" i="7"/>
  <c r="B79" i="7" s="1"/>
  <c r="E51" i="7"/>
  <c r="B78" i="7" s="1"/>
  <c r="E24" i="7"/>
  <c r="B77" i="7" s="1"/>
  <c r="E23" i="7"/>
  <c r="B76" i="7" s="1"/>
  <c r="E68" i="7"/>
  <c r="B75" i="7" s="1"/>
  <c r="E67" i="7"/>
  <c r="J65" i="7" s="1"/>
  <c r="L61" i="7" s="1"/>
  <c r="N53" i="7" s="1"/>
  <c r="E8" i="7"/>
  <c r="B73" i="7" s="1"/>
  <c r="E7" i="7"/>
  <c r="B72" i="7" s="1"/>
  <c r="H68" i="7"/>
  <c r="H67" i="7"/>
  <c r="C67" i="7"/>
  <c r="B67" i="7"/>
  <c r="J66" i="7"/>
  <c r="H64" i="7"/>
  <c r="E64" i="7"/>
  <c r="H63" i="7"/>
  <c r="E63" i="7"/>
  <c r="C63" i="7"/>
  <c r="B63" i="7"/>
  <c r="L62" i="7"/>
  <c r="H60" i="7"/>
  <c r="E60" i="7"/>
  <c r="J58" i="7" s="1"/>
  <c r="H59" i="7"/>
  <c r="E59" i="7"/>
  <c r="J57" i="7" s="1"/>
  <c r="C59" i="7"/>
  <c r="B59" i="7"/>
  <c r="H56" i="7"/>
  <c r="E56" i="7"/>
  <c r="H55" i="7"/>
  <c r="E55" i="7"/>
  <c r="C55" i="7"/>
  <c r="B55" i="7"/>
  <c r="N54" i="7"/>
  <c r="H52" i="7"/>
  <c r="H51" i="7"/>
  <c r="C51" i="7"/>
  <c r="B51" i="7"/>
  <c r="J50" i="7"/>
  <c r="H48" i="7"/>
  <c r="E48" i="7"/>
  <c r="H47" i="7"/>
  <c r="E47" i="7"/>
  <c r="C47" i="7"/>
  <c r="B47" i="7"/>
  <c r="H44" i="7"/>
  <c r="E44" i="7"/>
  <c r="H43" i="7"/>
  <c r="E43" i="7"/>
  <c r="C43" i="7"/>
  <c r="B43" i="7"/>
  <c r="E40" i="7"/>
  <c r="J42" i="7" s="1"/>
  <c r="L46" i="7" s="1"/>
  <c r="E39" i="7"/>
  <c r="J41" i="7" s="1"/>
  <c r="L45" i="7" s="1"/>
  <c r="H40" i="7"/>
  <c r="H39" i="7"/>
  <c r="C39" i="7"/>
  <c r="B39" i="7"/>
  <c r="H36" i="7"/>
  <c r="E36" i="7"/>
  <c r="J34" i="7" s="1"/>
  <c r="H35" i="7"/>
  <c r="E35" i="7"/>
  <c r="J33" i="7" s="1"/>
  <c r="C35" i="7"/>
  <c r="B35" i="7"/>
  <c r="H32" i="7"/>
  <c r="E32" i="7"/>
  <c r="H31" i="7"/>
  <c r="E31" i="7"/>
  <c r="C31" i="7"/>
  <c r="B31" i="7"/>
  <c r="H28" i="7"/>
  <c r="E28" i="7"/>
  <c r="H27" i="7"/>
  <c r="E27" i="7"/>
  <c r="C27" i="7"/>
  <c r="B27" i="7"/>
  <c r="J25" i="7"/>
  <c r="L29" i="7" s="1"/>
  <c r="H24" i="7"/>
  <c r="H23" i="7"/>
  <c r="C23" i="7"/>
  <c r="B23" i="7"/>
  <c r="H20" i="7"/>
  <c r="E20" i="7"/>
  <c r="J18" i="7" s="1"/>
  <c r="H19" i="7"/>
  <c r="E19" i="7"/>
  <c r="J17" i="7" s="1"/>
  <c r="C19" i="7"/>
  <c r="B19" i="7"/>
  <c r="H16" i="7"/>
  <c r="E16" i="7"/>
  <c r="H15" i="7"/>
  <c r="E15" i="7"/>
  <c r="C15" i="7"/>
  <c r="B15" i="7"/>
  <c r="H12" i="7"/>
  <c r="E12" i="7"/>
  <c r="H11" i="7"/>
  <c r="E11" i="7"/>
  <c r="C11" i="7"/>
  <c r="B11" i="7"/>
  <c r="J10" i="7"/>
  <c r="L14" i="7" s="1"/>
  <c r="N22" i="7" s="1"/>
  <c r="P38" i="7" s="1"/>
  <c r="J9" i="7"/>
  <c r="L13" i="7" s="1"/>
  <c r="N21" i="7" s="1"/>
  <c r="P37" i="7" s="1"/>
  <c r="H8" i="7"/>
  <c r="H7" i="7"/>
  <c r="C7" i="7"/>
  <c r="B7" i="7"/>
  <c r="C5" i="7"/>
  <c r="N3" i="7"/>
  <c r="H3" i="7"/>
  <c r="D3" i="7"/>
  <c r="N2" i="7"/>
  <c r="H2" i="7"/>
  <c r="D2" i="7"/>
  <c r="K79" i="6"/>
  <c r="E52" i="6"/>
  <c r="B79" i="6" s="1"/>
  <c r="E51" i="6"/>
  <c r="B78" i="6" s="1"/>
  <c r="E24" i="6"/>
  <c r="B77" i="6" s="1"/>
  <c r="E23" i="6"/>
  <c r="B76" i="6" s="1"/>
  <c r="E68" i="6"/>
  <c r="B75" i="6" s="1"/>
  <c r="E67" i="6"/>
  <c r="B74" i="6" s="1"/>
  <c r="E8" i="6"/>
  <c r="B73" i="6" s="1"/>
  <c r="E7" i="6"/>
  <c r="B72" i="6" s="1"/>
  <c r="H68" i="6"/>
  <c r="H67" i="6"/>
  <c r="C67" i="6"/>
  <c r="B67" i="6"/>
  <c r="J65" i="6"/>
  <c r="L61" i="6" s="1"/>
  <c r="N53" i="6" s="1"/>
  <c r="H64" i="6"/>
  <c r="E64" i="6"/>
  <c r="H63" i="6"/>
  <c r="E63" i="6"/>
  <c r="C63" i="6"/>
  <c r="B63" i="6"/>
  <c r="H60" i="6"/>
  <c r="E60" i="6"/>
  <c r="H59" i="6"/>
  <c r="E59" i="6"/>
  <c r="C59" i="6"/>
  <c r="B59" i="6"/>
  <c r="H56" i="6"/>
  <c r="E56" i="6"/>
  <c r="J58" i="6" s="1"/>
  <c r="H55" i="6"/>
  <c r="E55" i="6"/>
  <c r="J57" i="6" s="1"/>
  <c r="C55" i="6"/>
  <c r="B55" i="6"/>
  <c r="H52" i="6"/>
  <c r="H51" i="6"/>
  <c r="C51" i="6"/>
  <c r="B51" i="6"/>
  <c r="J50" i="6"/>
  <c r="H48" i="6"/>
  <c r="E48" i="6"/>
  <c r="H47" i="6"/>
  <c r="E47" i="6"/>
  <c r="C47" i="6"/>
  <c r="B47" i="6"/>
  <c r="H44" i="6"/>
  <c r="E44" i="6"/>
  <c r="H43" i="6"/>
  <c r="E43" i="6"/>
  <c r="C43" i="6"/>
  <c r="B43" i="6"/>
  <c r="E40" i="6"/>
  <c r="J42" i="6" s="1"/>
  <c r="L46" i="6" s="1"/>
  <c r="E39" i="6"/>
  <c r="J41" i="6" s="1"/>
  <c r="L45" i="6" s="1"/>
  <c r="H40" i="6"/>
  <c r="H39" i="6"/>
  <c r="C39" i="6"/>
  <c r="B39" i="6"/>
  <c r="P37" i="6"/>
  <c r="H36" i="6"/>
  <c r="E36" i="6"/>
  <c r="J34" i="6" s="1"/>
  <c r="L30" i="6" s="1"/>
  <c r="H35" i="6"/>
  <c r="E35" i="6"/>
  <c r="J33" i="6" s="1"/>
  <c r="L29" i="6" s="1"/>
  <c r="C35" i="6"/>
  <c r="B35" i="6"/>
  <c r="H32" i="6"/>
  <c r="E32" i="6"/>
  <c r="H31" i="6"/>
  <c r="E31" i="6"/>
  <c r="C31" i="6"/>
  <c r="B31" i="6"/>
  <c r="H28" i="6"/>
  <c r="E28" i="6"/>
  <c r="H27" i="6"/>
  <c r="E27" i="6"/>
  <c r="C27" i="6"/>
  <c r="B27" i="6"/>
  <c r="H24" i="6"/>
  <c r="H23" i="6"/>
  <c r="C23" i="6"/>
  <c r="B23" i="6"/>
  <c r="H20" i="6"/>
  <c r="E20" i="6"/>
  <c r="J18" i="6" s="1"/>
  <c r="H19" i="6"/>
  <c r="E19" i="6"/>
  <c r="J17" i="6" s="1"/>
  <c r="C19" i="6"/>
  <c r="B19" i="6"/>
  <c r="H16" i="6"/>
  <c r="E16" i="6"/>
  <c r="H15" i="6"/>
  <c r="E15" i="6"/>
  <c r="C15" i="6"/>
  <c r="B15" i="6"/>
  <c r="H12" i="6"/>
  <c r="E12" i="6"/>
  <c r="H11" i="6"/>
  <c r="E11" i="6"/>
  <c r="C11" i="6"/>
  <c r="B11" i="6"/>
  <c r="J9" i="6"/>
  <c r="L13" i="6" s="1"/>
  <c r="N21" i="6" s="1"/>
  <c r="H8" i="6"/>
  <c r="H7" i="6"/>
  <c r="C7" i="6"/>
  <c r="B7" i="6"/>
  <c r="C5" i="6"/>
  <c r="N3" i="6"/>
  <c r="H3" i="6"/>
  <c r="D3" i="6"/>
  <c r="N2" i="6"/>
  <c r="H2" i="6"/>
  <c r="D2" i="6"/>
  <c r="K79" i="5"/>
  <c r="E24" i="5"/>
  <c r="B79" i="5" s="1"/>
  <c r="E23" i="5"/>
  <c r="B78" i="5" s="1"/>
  <c r="E52" i="5"/>
  <c r="B77" i="5" s="1"/>
  <c r="E51" i="5"/>
  <c r="B76" i="5" s="1"/>
  <c r="E68" i="5"/>
  <c r="B75" i="5" s="1"/>
  <c r="E67" i="5"/>
  <c r="J65" i="5" s="1"/>
  <c r="L61" i="5" s="1"/>
  <c r="E8" i="5"/>
  <c r="B73" i="5" s="1"/>
  <c r="E7" i="5"/>
  <c r="B72" i="5" s="1"/>
  <c r="H68" i="5"/>
  <c r="H67" i="5"/>
  <c r="C67" i="5"/>
  <c r="B67" i="5"/>
  <c r="H64" i="5"/>
  <c r="E64" i="5"/>
  <c r="H63" i="5"/>
  <c r="E63" i="5"/>
  <c r="C63" i="5"/>
  <c r="B63" i="5"/>
  <c r="H60" i="5"/>
  <c r="E60" i="5"/>
  <c r="H59" i="5"/>
  <c r="E59" i="5"/>
  <c r="C59" i="5"/>
  <c r="B59" i="5"/>
  <c r="E56" i="5"/>
  <c r="J58" i="5" s="1"/>
  <c r="E55" i="5"/>
  <c r="J57" i="5" s="1"/>
  <c r="H56" i="5"/>
  <c r="H55" i="5"/>
  <c r="C55" i="5"/>
  <c r="B55" i="5"/>
  <c r="H52" i="5"/>
  <c r="H51" i="5"/>
  <c r="C51" i="5"/>
  <c r="B51" i="5"/>
  <c r="H48" i="5"/>
  <c r="E48" i="5"/>
  <c r="H47" i="5"/>
  <c r="E47" i="5"/>
  <c r="C47" i="5"/>
  <c r="B47" i="5"/>
  <c r="H44" i="5"/>
  <c r="E44" i="5"/>
  <c r="H43" i="5"/>
  <c r="E43" i="5"/>
  <c r="C43" i="5"/>
  <c r="B43" i="5"/>
  <c r="E40" i="5"/>
  <c r="J42" i="5" s="1"/>
  <c r="E39" i="5"/>
  <c r="J41" i="5" s="1"/>
  <c r="H40" i="5"/>
  <c r="H39" i="5"/>
  <c r="C39" i="5"/>
  <c r="B39" i="5"/>
  <c r="H36" i="5"/>
  <c r="E36" i="5"/>
  <c r="J34" i="5" s="1"/>
  <c r="L30" i="5" s="1"/>
  <c r="H35" i="5"/>
  <c r="E35" i="5"/>
  <c r="J33" i="5" s="1"/>
  <c r="L29" i="5" s="1"/>
  <c r="C35" i="5"/>
  <c r="B35" i="5"/>
  <c r="H32" i="5"/>
  <c r="E32" i="5"/>
  <c r="H31" i="5"/>
  <c r="E31" i="5"/>
  <c r="C31" i="5"/>
  <c r="B31" i="5"/>
  <c r="H28" i="5"/>
  <c r="E28" i="5"/>
  <c r="H27" i="5"/>
  <c r="E27" i="5"/>
  <c r="C27" i="5"/>
  <c r="B27" i="5"/>
  <c r="H24" i="5"/>
  <c r="H23" i="5"/>
  <c r="C23" i="5"/>
  <c r="B23" i="5"/>
  <c r="H20" i="5"/>
  <c r="E20" i="5"/>
  <c r="J18" i="5" s="1"/>
  <c r="H19" i="5"/>
  <c r="E19" i="5"/>
  <c r="J17" i="5" s="1"/>
  <c r="C19" i="5"/>
  <c r="B19" i="5"/>
  <c r="H16" i="5"/>
  <c r="E16" i="5"/>
  <c r="H15" i="5"/>
  <c r="E15" i="5"/>
  <c r="C15" i="5"/>
  <c r="B15" i="5"/>
  <c r="H12" i="5"/>
  <c r="E12" i="5"/>
  <c r="H11" i="5"/>
  <c r="E11" i="5"/>
  <c r="C11" i="5"/>
  <c r="B11" i="5"/>
  <c r="H8" i="5"/>
  <c r="H7" i="5"/>
  <c r="C7" i="5"/>
  <c r="B7" i="5"/>
  <c r="C5" i="5"/>
  <c r="N3" i="5"/>
  <c r="H3" i="5"/>
  <c r="D3" i="5"/>
  <c r="N2" i="5"/>
  <c r="H2" i="5"/>
  <c r="D2" i="5"/>
  <c r="E47" i="4"/>
  <c r="B88" i="4" s="1"/>
  <c r="E63" i="4"/>
  <c r="B87" i="4" s="1"/>
  <c r="E30" i="4"/>
  <c r="B86" i="4" s="1"/>
  <c r="E14" i="4"/>
  <c r="B85" i="4" s="1"/>
  <c r="E46" i="4"/>
  <c r="B84" i="4" s="1"/>
  <c r="E62" i="4"/>
  <c r="B83" i="4" s="1"/>
  <c r="E31" i="4"/>
  <c r="B82" i="4" s="1"/>
  <c r="E15" i="4"/>
  <c r="B81" i="4" s="1"/>
  <c r="K80" i="4"/>
  <c r="E39" i="4"/>
  <c r="B80" i="4" s="1"/>
  <c r="E22" i="4"/>
  <c r="B79" i="4" s="1"/>
  <c r="E55" i="4"/>
  <c r="B78" i="4" s="1"/>
  <c r="E38" i="4"/>
  <c r="B77" i="4" s="1"/>
  <c r="E54" i="4"/>
  <c r="B76" i="4" s="1"/>
  <c r="E23" i="4"/>
  <c r="B75" i="4" s="1"/>
  <c r="E70" i="4"/>
  <c r="B74" i="4" s="1"/>
  <c r="E7" i="4"/>
  <c r="B73" i="4" s="1"/>
  <c r="P70" i="4"/>
  <c r="H70" i="4"/>
  <c r="C70" i="4"/>
  <c r="B70" i="4"/>
  <c r="H69" i="4"/>
  <c r="E69" i="4"/>
  <c r="C69" i="4"/>
  <c r="B69" i="4"/>
  <c r="H68" i="4"/>
  <c r="E68" i="4"/>
  <c r="C68" i="4"/>
  <c r="B68" i="4"/>
  <c r="E67" i="4"/>
  <c r="J67" i="4" s="1"/>
  <c r="H67" i="4"/>
  <c r="C67" i="4"/>
  <c r="B67" i="4"/>
  <c r="L66" i="4"/>
  <c r="H66" i="4"/>
  <c r="E66" i="4"/>
  <c r="J65" i="4" s="1"/>
  <c r="L64" i="4" s="1"/>
  <c r="C66" i="4"/>
  <c r="B66" i="4"/>
  <c r="H65" i="4"/>
  <c r="E65" i="4"/>
  <c r="C65" i="4"/>
  <c r="B65" i="4"/>
  <c r="H64" i="4"/>
  <c r="E64" i="4"/>
  <c r="C64" i="4"/>
  <c r="B64" i="4"/>
  <c r="H63" i="4"/>
  <c r="C63" i="4"/>
  <c r="B63" i="4"/>
  <c r="N62" i="4"/>
  <c r="H62" i="4"/>
  <c r="C62" i="4"/>
  <c r="B62" i="4"/>
  <c r="H61" i="4"/>
  <c r="E61" i="4"/>
  <c r="C61" i="4"/>
  <c r="B61" i="4"/>
  <c r="H60" i="4"/>
  <c r="E60" i="4"/>
  <c r="C60" i="4"/>
  <c r="B60" i="4"/>
  <c r="E59" i="4"/>
  <c r="J59" i="4" s="1"/>
  <c r="H59" i="4"/>
  <c r="C59" i="4"/>
  <c r="B59" i="4"/>
  <c r="L58" i="4"/>
  <c r="H58" i="4"/>
  <c r="E58" i="4"/>
  <c r="J57" i="4" s="1"/>
  <c r="C58" i="4"/>
  <c r="B58" i="4"/>
  <c r="H57" i="4"/>
  <c r="E57" i="4"/>
  <c r="C57" i="4"/>
  <c r="B57" i="4"/>
  <c r="J55" i="4"/>
  <c r="L56" i="4" s="1"/>
  <c r="N58" i="4" s="1"/>
  <c r="H56" i="4"/>
  <c r="E56" i="4"/>
  <c r="C56" i="4"/>
  <c r="B56" i="4"/>
  <c r="H55" i="4"/>
  <c r="C55" i="4"/>
  <c r="B55" i="4"/>
  <c r="P54" i="4"/>
  <c r="H54" i="4"/>
  <c r="C54" i="4"/>
  <c r="B54" i="4"/>
  <c r="H53" i="4"/>
  <c r="E53" i="4"/>
  <c r="C53" i="4"/>
  <c r="B53" i="4"/>
  <c r="H52" i="4"/>
  <c r="E52" i="4"/>
  <c r="J51" i="4" s="1"/>
  <c r="C52" i="4"/>
  <c r="B52" i="4"/>
  <c r="H51" i="4"/>
  <c r="E51" i="4"/>
  <c r="C51" i="4"/>
  <c r="B51" i="4"/>
  <c r="L50" i="4"/>
  <c r="H50" i="4"/>
  <c r="E50" i="4"/>
  <c r="J49" i="4" s="1"/>
  <c r="C50" i="4"/>
  <c r="B50" i="4"/>
  <c r="H49" i="4"/>
  <c r="E49" i="4"/>
  <c r="C49" i="4"/>
  <c r="B49" i="4"/>
  <c r="H48" i="4"/>
  <c r="E48" i="4"/>
  <c r="C48" i="4"/>
  <c r="B48" i="4"/>
  <c r="H47" i="4"/>
  <c r="C47" i="4"/>
  <c r="B47" i="4"/>
  <c r="N46" i="4"/>
  <c r="H46" i="4"/>
  <c r="C46" i="4"/>
  <c r="B46" i="4"/>
  <c r="H45" i="4"/>
  <c r="E45" i="4"/>
  <c r="C45" i="4"/>
  <c r="B45" i="4"/>
  <c r="H44" i="4"/>
  <c r="E44" i="4"/>
  <c r="C44" i="4"/>
  <c r="B44" i="4"/>
  <c r="E43" i="4"/>
  <c r="J43" i="4" s="1"/>
  <c r="H43" i="4"/>
  <c r="C43" i="4"/>
  <c r="B43" i="4"/>
  <c r="L42" i="4"/>
  <c r="H42" i="4"/>
  <c r="E42" i="4"/>
  <c r="J41" i="4" s="1"/>
  <c r="C42" i="4"/>
  <c r="B42" i="4"/>
  <c r="H41" i="4"/>
  <c r="E41" i="4"/>
  <c r="C41" i="4"/>
  <c r="B41" i="4"/>
  <c r="H40" i="4"/>
  <c r="E40" i="4"/>
  <c r="C40" i="4"/>
  <c r="B40" i="4"/>
  <c r="H39" i="4"/>
  <c r="C39" i="4"/>
  <c r="B39" i="4"/>
  <c r="P38" i="4"/>
  <c r="H38" i="4"/>
  <c r="C38" i="4"/>
  <c r="B38" i="4"/>
  <c r="H37" i="4"/>
  <c r="E37" i="4"/>
  <c r="C37" i="4"/>
  <c r="B37" i="4"/>
  <c r="H36" i="4"/>
  <c r="E36" i="4"/>
  <c r="C36" i="4"/>
  <c r="B36" i="4"/>
  <c r="E35" i="4"/>
  <c r="J35" i="4" s="1"/>
  <c r="H35" i="4"/>
  <c r="C35" i="4"/>
  <c r="B35" i="4"/>
  <c r="L34" i="4"/>
  <c r="H34" i="4"/>
  <c r="E34" i="4"/>
  <c r="J33" i="4" s="1"/>
  <c r="C34" i="4"/>
  <c r="B34" i="4"/>
  <c r="H33" i="4"/>
  <c r="E33" i="4"/>
  <c r="C33" i="4"/>
  <c r="B33" i="4"/>
  <c r="H32" i="4"/>
  <c r="E32" i="4"/>
  <c r="C32" i="4"/>
  <c r="B32" i="4"/>
  <c r="H31" i="4"/>
  <c r="C31" i="4"/>
  <c r="B31" i="4"/>
  <c r="N30" i="4"/>
  <c r="H30" i="4"/>
  <c r="C30" i="4"/>
  <c r="B30" i="4"/>
  <c r="H29" i="4"/>
  <c r="E29" i="4"/>
  <c r="C29" i="4"/>
  <c r="B29" i="4"/>
  <c r="H28" i="4"/>
  <c r="E28" i="4"/>
  <c r="C28" i="4"/>
  <c r="B28" i="4"/>
  <c r="E27" i="4"/>
  <c r="J27" i="4" s="1"/>
  <c r="H27" i="4"/>
  <c r="C27" i="4"/>
  <c r="B27" i="4"/>
  <c r="L26" i="4"/>
  <c r="H26" i="4"/>
  <c r="E26" i="4"/>
  <c r="C26" i="4"/>
  <c r="B26" i="4"/>
  <c r="E25" i="4"/>
  <c r="J25" i="4" s="1"/>
  <c r="H25" i="4"/>
  <c r="C25" i="4"/>
  <c r="B25" i="4"/>
  <c r="H24" i="4"/>
  <c r="E24" i="4"/>
  <c r="C24" i="4"/>
  <c r="B24" i="4"/>
  <c r="H23" i="4"/>
  <c r="C23" i="4"/>
  <c r="B23" i="4"/>
  <c r="P22" i="4"/>
  <c r="H22" i="4"/>
  <c r="C22" i="4"/>
  <c r="B22" i="4"/>
  <c r="J21" i="4"/>
  <c r="L20" i="4" s="1"/>
  <c r="H21" i="4"/>
  <c r="E21" i="4"/>
  <c r="C21" i="4"/>
  <c r="B21" i="4"/>
  <c r="H20" i="4"/>
  <c r="E20" i="4"/>
  <c r="C20" i="4"/>
  <c r="B20" i="4"/>
  <c r="E19" i="4"/>
  <c r="J19" i="4" s="1"/>
  <c r="H19" i="4"/>
  <c r="C19" i="4"/>
  <c r="B19" i="4"/>
  <c r="L18" i="4"/>
  <c r="H18" i="4"/>
  <c r="E18" i="4"/>
  <c r="J17" i="4" s="1"/>
  <c r="C18" i="4"/>
  <c r="B18" i="4"/>
  <c r="H17" i="4"/>
  <c r="E17" i="4"/>
  <c r="C17" i="4"/>
  <c r="B17" i="4"/>
  <c r="H16" i="4"/>
  <c r="E16" i="4"/>
  <c r="C16" i="4"/>
  <c r="B16" i="4"/>
  <c r="H15" i="4"/>
  <c r="C15" i="4"/>
  <c r="B15" i="4"/>
  <c r="N14" i="4"/>
  <c r="H14" i="4"/>
  <c r="C14" i="4"/>
  <c r="B14" i="4"/>
  <c r="J13" i="4"/>
  <c r="L12" i="4" s="1"/>
  <c r="H13" i="4"/>
  <c r="E13" i="4"/>
  <c r="C13" i="4"/>
  <c r="B13" i="4"/>
  <c r="H12" i="4"/>
  <c r="E12" i="4"/>
  <c r="C12" i="4"/>
  <c r="B12" i="4"/>
  <c r="E11" i="4"/>
  <c r="J11" i="4" s="1"/>
  <c r="H11" i="4"/>
  <c r="C11" i="4"/>
  <c r="B11" i="4"/>
  <c r="L10" i="4"/>
  <c r="H10" i="4"/>
  <c r="E10" i="4"/>
  <c r="C10" i="4"/>
  <c r="B10" i="4"/>
  <c r="E9" i="4"/>
  <c r="J9" i="4" s="1"/>
  <c r="H9" i="4"/>
  <c r="C9" i="4"/>
  <c r="B9" i="4"/>
  <c r="H8" i="4"/>
  <c r="E8" i="4"/>
  <c r="C8" i="4"/>
  <c r="B8" i="4"/>
  <c r="H7" i="4"/>
  <c r="C7" i="4"/>
  <c r="B7" i="4"/>
  <c r="C5" i="4"/>
  <c r="N3" i="4"/>
  <c r="H3" i="4"/>
  <c r="D3" i="4"/>
  <c r="N2" i="4"/>
  <c r="H2" i="4"/>
  <c r="D2" i="4"/>
  <c r="K79" i="3"/>
  <c r="E55" i="3"/>
  <c r="B79" i="3" s="1"/>
  <c r="E21" i="3"/>
  <c r="B78" i="3" s="1"/>
  <c r="E37" i="3"/>
  <c r="B77" i="3" s="1"/>
  <c r="E39" i="3"/>
  <c r="B76" i="3" s="1"/>
  <c r="E23" i="3"/>
  <c r="B75" i="3" s="1"/>
  <c r="E53" i="3"/>
  <c r="B74" i="3" s="1"/>
  <c r="E69" i="3"/>
  <c r="J68" i="3" s="1"/>
  <c r="L66" i="3" s="1"/>
  <c r="N62" i="3" s="1"/>
  <c r="E7" i="3"/>
  <c r="B72" i="3" s="1"/>
  <c r="H69" i="3"/>
  <c r="C69" i="3"/>
  <c r="B69" i="3"/>
  <c r="H67" i="3"/>
  <c r="E67" i="3"/>
  <c r="C67" i="3"/>
  <c r="B67" i="3"/>
  <c r="H65" i="3"/>
  <c r="E65" i="3"/>
  <c r="J64" i="3" s="1"/>
  <c r="C65" i="3"/>
  <c r="B65" i="3"/>
  <c r="H63" i="3"/>
  <c r="E63" i="3"/>
  <c r="C63" i="3"/>
  <c r="B63" i="3"/>
  <c r="H61" i="3"/>
  <c r="E61" i="3"/>
  <c r="C61" i="3"/>
  <c r="B61" i="3"/>
  <c r="E59" i="3"/>
  <c r="J60" i="3" s="1"/>
  <c r="H59" i="3"/>
  <c r="C59" i="3"/>
  <c r="B59" i="3"/>
  <c r="H57" i="3"/>
  <c r="E57" i="3"/>
  <c r="C57" i="3"/>
  <c r="B57" i="3"/>
  <c r="H55" i="3"/>
  <c r="C55" i="3"/>
  <c r="B55" i="3"/>
  <c r="H53" i="3"/>
  <c r="C53" i="3"/>
  <c r="B53" i="3"/>
  <c r="H51" i="3"/>
  <c r="E51" i="3"/>
  <c r="C51" i="3"/>
  <c r="B51" i="3"/>
  <c r="H49" i="3"/>
  <c r="E49" i="3"/>
  <c r="C49" i="3"/>
  <c r="B49" i="3"/>
  <c r="E47" i="3"/>
  <c r="J48" i="3" s="1"/>
  <c r="H47" i="3"/>
  <c r="C47" i="3"/>
  <c r="B47" i="3"/>
  <c r="H45" i="3"/>
  <c r="E45" i="3"/>
  <c r="C45" i="3"/>
  <c r="B45" i="3"/>
  <c r="E43" i="3"/>
  <c r="J44" i="3" s="1"/>
  <c r="L42" i="3" s="1"/>
  <c r="H43" i="3"/>
  <c r="C43" i="3"/>
  <c r="B43" i="3"/>
  <c r="H41" i="3"/>
  <c r="E41" i="3"/>
  <c r="J40" i="3" s="1"/>
  <c r="C41" i="3"/>
  <c r="B41" i="3"/>
  <c r="H39" i="3"/>
  <c r="C39" i="3"/>
  <c r="B39" i="3"/>
  <c r="H37" i="3"/>
  <c r="C37" i="3"/>
  <c r="B37" i="3"/>
  <c r="H35" i="3"/>
  <c r="E35" i="3"/>
  <c r="C35" i="3"/>
  <c r="B35" i="3"/>
  <c r="H33" i="3"/>
  <c r="E33" i="3"/>
  <c r="C33" i="3"/>
  <c r="B33" i="3"/>
  <c r="E31" i="3"/>
  <c r="J32" i="3" s="1"/>
  <c r="L34" i="3" s="1"/>
  <c r="N30" i="3" s="1"/>
  <c r="H31" i="3"/>
  <c r="C31" i="3"/>
  <c r="B31" i="3"/>
  <c r="H29" i="3"/>
  <c r="E29" i="3"/>
  <c r="C29" i="3"/>
  <c r="B29" i="3"/>
  <c r="E27" i="3"/>
  <c r="J28" i="3" s="1"/>
  <c r="H27" i="3"/>
  <c r="C27" i="3"/>
  <c r="B27" i="3"/>
  <c r="H25" i="3"/>
  <c r="E25" i="3"/>
  <c r="C25" i="3"/>
  <c r="B25" i="3"/>
  <c r="H23" i="3"/>
  <c r="C23" i="3"/>
  <c r="B23" i="3"/>
  <c r="H21" i="3"/>
  <c r="C21" i="3"/>
  <c r="B21" i="3"/>
  <c r="C20" i="3"/>
  <c r="H19" i="3"/>
  <c r="E19" i="3"/>
  <c r="C19" i="3"/>
  <c r="B19" i="3"/>
  <c r="H17" i="3"/>
  <c r="E17" i="3"/>
  <c r="J16" i="3" s="1"/>
  <c r="C17" i="3"/>
  <c r="B17" i="3"/>
  <c r="H15" i="3"/>
  <c r="E15" i="3"/>
  <c r="C15" i="3"/>
  <c r="B15" i="3"/>
  <c r="H13" i="3"/>
  <c r="E13" i="3"/>
  <c r="J12" i="3" s="1"/>
  <c r="C13" i="3"/>
  <c r="B13" i="3"/>
  <c r="H11" i="3"/>
  <c r="E11" i="3"/>
  <c r="C11" i="3"/>
  <c r="B11" i="3"/>
  <c r="H9" i="3"/>
  <c r="E9" i="3"/>
  <c r="C9" i="3"/>
  <c r="B9" i="3"/>
  <c r="H7" i="3"/>
  <c r="C7" i="3"/>
  <c r="B7" i="3"/>
  <c r="C5" i="3"/>
  <c r="N3" i="3"/>
  <c r="H3" i="3"/>
  <c r="D3" i="3"/>
  <c r="N2" i="3"/>
  <c r="H2" i="3"/>
  <c r="D2" i="3"/>
  <c r="J8" i="3" l="1"/>
  <c r="L10" i="3" s="1"/>
  <c r="N14" i="3" s="1"/>
  <c r="P22" i="3" s="1"/>
  <c r="P38" i="3" s="1"/>
  <c r="J47" i="4"/>
  <c r="L48" i="4" s="1"/>
  <c r="J26" i="6"/>
  <c r="J26" i="5"/>
  <c r="J10" i="6"/>
  <c r="L14" i="6" s="1"/>
  <c r="N22" i="6" s="1"/>
  <c r="J56" i="3"/>
  <c r="L58" i="3" s="1"/>
  <c r="J24" i="3"/>
  <c r="L26" i="3" s="1"/>
  <c r="J37" i="4"/>
  <c r="L36" i="4" s="1"/>
  <c r="J29" i="4"/>
  <c r="L28" i="4" s="1"/>
  <c r="J31" i="4"/>
  <c r="L32" i="4" s="1"/>
  <c r="N34" i="4" s="1"/>
  <c r="P30" i="4" s="1"/>
  <c r="S22" i="4" s="1"/>
  <c r="J39" i="4"/>
  <c r="L40" i="4" s="1"/>
  <c r="J49" i="5"/>
  <c r="L45" i="5" s="1"/>
  <c r="N53" i="5" s="1"/>
  <c r="J52" i="3"/>
  <c r="L50" i="3" s="1"/>
  <c r="N46" i="3" s="1"/>
  <c r="P54" i="3" s="1"/>
  <c r="J9" i="5"/>
  <c r="L13" i="5" s="1"/>
  <c r="N21" i="5" s="1"/>
  <c r="P37" i="5" s="1"/>
  <c r="J20" i="3"/>
  <c r="L18" i="3" s="1"/>
  <c r="J23" i="4"/>
  <c r="L24" i="4" s="1"/>
  <c r="N26" i="4" s="1"/>
  <c r="J26" i="7"/>
  <c r="L30" i="7" s="1"/>
  <c r="J53" i="4"/>
  <c r="L52" i="4" s="1"/>
  <c r="N50" i="4" s="1"/>
  <c r="J25" i="6"/>
  <c r="J7" i="4"/>
  <c r="L8" i="4" s="1"/>
  <c r="N10" i="4" s="1"/>
  <c r="P14" i="4" s="1"/>
  <c r="J69" i="4"/>
  <c r="L68" i="4" s="1"/>
  <c r="N66" i="4" s="1"/>
  <c r="P62" i="4" s="1"/>
  <c r="S54" i="4" s="1"/>
  <c r="S37" i="4" s="1"/>
  <c r="J50" i="5"/>
  <c r="L46" i="5" s="1"/>
  <c r="N54" i="5" s="1"/>
  <c r="J66" i="5"/>
  <c r="L62" i="5" s="1"/>
  <c r="B73" i="3"/>
  <c r="B74" i="7"/>
  <c r="J45" i="4"/>
  <c r="L44" i="4" s="1"/>
  <c r="N42" i="4" s="1"/>
  <c r="P46" i="4" s="1"/>
  <c r="J36" i="3"/>
  <c r="J49" i="7"/>
  <c r="J66" i="6"/>
  <c r="L62" i="6" s="1"/>
  <c r="N54" i="6" s="1"/>
  <c r="P38" i="6" s="1"/>
  <c r="J49" i="6"/>
  <c r="B74" i="5"/>
  <c r="J10" i="5"/>
  <c r="L14" i="5" s="1"/>
  <c r="N22" i="5" s="1"/>
  <c r="P38" i="5" s="1"/>
  <c r="J25" i="5"/>
  <c r="J61" i="4"/>
  <c r="L60" i="4" s="1"/>
  <c r="J15" i="4"/>
  <c r="L16" i="4" s="1"/>
  <c r="N18" i="4" s="1"/>
  <c r="J63" i="4"/>
</calcChain>
</file>

<file path=xl/comments1.xml><?xml version="1.0" encoding="utf-8"?>
<comments xmlns="http://schemas.openxmlformats.org/spreadsheetml/2006/main">
  <authors>
    <author>A satisfied Microsoft Office user</author>
    <author>Germán Rivas</author>
  </authors>
  <commentList>
    <comment ref="I8" authorId="0" shapeId="0">
      <text>
        <r>
          <rPr>
            <sz val="8"/>
            <color indexed="81"/>
            <rFont val="Tahoma"/>
            <family val="2"/>
          </rPr>
          <t xml:space="preserve">CU: 
</t>
        </r>
      </text>
    </comment>
    <comment ref="K10" authorId="0" shapeId="0">
      <text>
        <r>
          <rPr>
            <sz val="8"/>
            <color indexed="81"/>
            <rFont val="Tahoma"/>
            <family val="2"/>
          </rPr>
          <t>CU:</t>
        </r>
      </text>
    </comment>
    <comment ref="I12" authorId="0" shapeId="0">
      <text>
        <r>
          <rPr>
            <sz val="8"/>
            <color indexed="81"/>
            <rFont val="Tahoma"/>
            <family val="2"/>
          </rPr>
          <t>CU:</t>
        </r>
      </text>
    </comment>
    <comment ref="M14" authorId="1" shapeId="0">
      <text>
        <r>
          <rPr>
            <b/>
            <sz val="8"/>
            <color indexed="81"/>
            <rFont val="Tahoma"/>
            <family val="2"/>
          </rPr>
          <t>CU:</t>
        </r>
        <r>
          <rPr>
            <sz val="8"/>
            <color indexed="81"/>
            <rFont val="Tahoma"/>
            <family val="2"/>
          </rPr>
          <t xml:space="preserve">
</t>
        </r>
      </text>
    </comment>
    <comment ref="I16" authorId="0" shapeId="0">
      <text>
        <r>
          <rPr>
            <sz val="8"/>
            <color indexed="81"/>
            <rFont val="Tahoma"/>
            <family val="2"/>
          </rPr>
          <t>CU:</t>
        </r>
      </text>
    </comment>
    <comment ref="K18" authorId="0" shapeId="0">
      <text>
        <r>
          <rPr>
            <sz val="8"/>
            <color indexed="81"/>
            <rFont val="Tahoma"/>
            <family val="2"/>
          </rPr>
          <t>CU:</t>
        </r>
      </text>
    </comment>
    <comment ref="I20" authorId="0" shapeId="0">
      <text>
        <r>
          <rPr>
            <sz val="8"/>
            <color indexed="81"/>
            <rFont val="Tahoma"/>
            <family val="2"/>
          </rPr>
          <t>CU:</t>
        </r>
      </text>
    </comment>
    <comment ref="O22" authorId="0" shapeId="0">
      <text>
        <r>
          <rPr>
            <sz val="8"/>
            <color indexed="81"/>
            <rFont val="Tahoma"/>
            <family val="2"/>
          </rPr>
          <t>CU:</t>
        </r>
      </text>
    </comment>
    <comment ref="I24" authorId="0" shapeId="0">
      <text>
        <r>
          <rPr>
            <sz val="8"/>
            <color indexed="81"/>
            <rFont val="Tahoma"/>
            <family val="2"/>
          </rPr>
          <t>CU:</t>
        </r>
      </text>
    </comment>
    <comment ref="K26" authorId="0" shapeId="0">
      <text>
        <r>
          <rPr>
            <sz val="8"/>
            <color indexed="81"/>
            <rFont val="Tahoma"/>
            <family val="2"/>
          </rPr>
          <t>CU:</t>
        </r>
      </text>
    </comment>
    <comment ref="I28" authorId="0" shapeId="0">
      <text>
        <r>
          <rPr>
            <sz val="8"/>
            <color indexed="81"/>
            <rFont val="Tahoma"/>
            <family val="2"/>
          </rPr>
          <t>CU:</t>
        </r>
      </text>
    </comment>
    <comment ref="M30" authorId="0" shapeId="0">
      <text>
        <r>
          <rPr>
            <sz val="8"/>
            <color indexed="81"/>
            <rFont val="Tahoma"/>
            <family val="2"/>
          </rPr>
          <t>CU:</t>
        </r>
      </text>
    </comment>
    <comment ref="I32" authorId="0" shapeId="0">
      <text>
        <r>
          <rPr>
            <sz val="8"/>
            <color indexed="81"/>
            <rFont val="Tahoma"/>
            <family val="2"/>
          </rPr>
          <t>CU:</t>
        </r>
      </text>
    </comment>
    <comment ref="K34" authorId="0" shapeId="0">
      <text>
        <r>
          <rPr>
            <sz val="8"/>
            <color indexed="81"/>
            <rFont val="Tahoma"/>
            <family val="2"/>
          </rPr>
          <t>CU:</t>
        </r>
      </text>
    </comment>
    <comment ref="I36" authorId="0" shapeId="0">
      <text>
        <r>
          <rPr>
            <sz val="8"/>
            <color indexed="81"/>
            <rFont val="Tahoma"/>
            <family val="2"/>
          </rPr>
          <t>CU:</t>
        </r>
      </text>
    </comment>
    <comment ref="O38" authorId="0" shapeId="0">
      <text>
        <r>
          <rPr>
            <sz val="8"/>
            <color indexed="81"/>
            <rFont val="Tahoma"/>
            <family val="2"/>
          </rPr>
          <t xml:space="preserve">CU: </t>
        </r>
      </text>
    </comment>
    <comment ref="I40" authorId="0" shapeId="0">
      <text>
        <r>
          <rPr>
            <sz val="8"/>
            <color indexed="81"/>
            <rFont val="Tahoma"/>
            <family val="2"/>
          </rPr>
          <t>CU:</t>
        </r>
      </text>
    </comment>
    <comment ref="K42" authorId="0" shapeId="0">
      <text>
        <r>
          <rPr>
            <sz val="8"/>
            <color indexed="81"/>
            <rFont val="Tahoma"/>
            <family val="2"/>
          </rPr>
          <t>CU:</t>
        </r>
      </text>
    </comment>
    <comment ref="I44" authorId="0" shapeId="0">
      <text>
        <r>
          <rPr>
            <sz val="8"/>
            <color indexed="81"/>
            <rFont val="Tahoma"/>
            <family val="2"/>
          </rPr>
          <t>CU:</t>
        </r>
      </text>
    </comment>
    <comment ref="M46" authorId="0" shapeId="0">
      <text>
        <r>
          <rPr>
            <sz val="8"/>
            <color indexed="81"/>
            <rFont val="Tahoma"/>
            <family val="2"/>
          </rPr>
          <t>CU:</t>
        </r>
      </text>
    </comment>
    <comment ref="I48" authorId="0" shapeId="0">
      <text>
        <r>
          <rPr>
            <sz val="8"/>
            <color indexed="81"/>
            <rFont val="Tahoma"/>
            <family val="2"/>
          </rPr>
          <t>CU:</t>
        </r>
      </text>
    </comment>
    <comment ref="K50" authorId="0" shapeId="0">
      <text>
        <r>
          <rPr>
            <sz val="8"/>
            <color indexed="81"/>
            <rFont val="Tahoma"/>
            <family val="2"/>
          </rPr>
          <t>CU:</t>
        </r>
      </text>
    </comment>
    <comment ref="I52" authorId="0" shapeId="0">
      <text>
        <r>
          <rPr>
            <sz val="8"/>
            <color indexed="81"/>
            <rFont val="Tahoma"/>
            <family val="2"/>
          </rPr>
          <t>CU:</t>
        </r>
      </text>
    </comment>
    <comment ref="O54" authorId="0" shapeId="0">
      <text>
        <r>
          <rPr>
            <sz val="8"/>
            <color indexed="81"/>
            <rFont val="Tahoma"/>
            <family val="2"/>
          </rPr>
          <t>CU:</t>
        </r>
      </text>
    </comment>
    <comment ref="I56" authorId="0" shapeId="0">
      <text>
        <r>
          <rPr>
            <sz val="8"/>
            <color indexed="81"/>
            <rFont val="Tahoma"/>
            <family val="2"/>
          </rPr>
          <t>CU:</t>
        </r>
      </text>
    </comment>
    <comment ref="K58" authorId="0" shapeId="0">
      <text>
        <r>
          <rPr>
            <sz val="8"/>
            <color indexed="81"/>
            <rFont val="Tahoma"/>
            <family val="2"/>
          </rPr>
          <t>CU:</t>
        </r>
      </text>
    </comment>
    <comment ref="I60" authorId="0" shapeId="0">
      <text>
        <r>
          <rPr>
            <sz val="8"/>
            <color indexed="81"/>
            <rFont val="Tahoma"/>
            <family val="2"/>
          </rPr>
          <t>CU:</t>
        </r>
      </text>
    </comment>
    <comment ref="M62" authorId="0" shapeId="0">
      <text>
        <r>
          <rPr>
            <sz val="8"/>
            <color indexed="81"/>
            <rFont val="Tahoma"/>
            <family val="2"/>
          </rPr>
          <t>CU:</t>
        </r>
      </text>
    </comment>
    <comment ref="I64" authorId="0" shapeId="0">
      <text>
        <r>
          <rPr>
            <sz val="8"/>
            <color indexed="81"/>
            <rFont val="Tahoma"/>
            <family val="2"/>
          </rPr>
          <t>CU:</t>
        </r>
      </text>
    </comment>
    <comment ref="K66" authorId="0" shapeId="0">
      <text>
        <r>
          <rPr>
            <sz val="8"/>
            <color indexed="81"/>
            <rFont val="Tahoma"/>
            <family val="2"/>
          </rPr>
          <t>CU:</t>
        </r>
      </text>
    </comment>
    <comment ref="I68" authorId="0" shapeId="0">
      <text>
        <r>
          <rPr>
            <sz val="8"/>
            <color indexed="81"/>
            <rFont val="Tahoma"/>
            <family val="2"/>
          </rPr>
          <t>CU:</t>
        </r>
      </text>
    </comment>
  </commentList>
</comments>
</file>

<file path=xl/comments2.xml><?xml version="1.0" encoding="utf-8"?>
<comments xmlns="http://schemas.openxmlformats.org/spreadsheetml/2006/main">
  <authors>
    <author>GERMAN RIVAS</author>
  </authors>
  <commentList>
    <comment ref="I7" authorId="0" shapeId="0">
      <text>
        <r>
          <rPr>
            <sz val="8"/>
            <color indexed="81"/>
            <rFont val="Tahoma"/>
            <family val="2"/>
          </rPr>
          <t xml:space="preserve">
</t>
        </r>
      </text>
    </comment>
    <comment ref="K8" authorId="0" shapeId="0">
      <text>
        <r>
          <rPr>
            <b/>
            <sz val="8"/>
            <color indexed="81"/>
            <rFont val="Tahoma"/>
            <family val="2"/>
          </rPr>
          <t>GERMAN RIVAS:</t>
        </r>
        <r>
          <rPr>
            <sz val="8"/>
            <color indexed="81"/>
            <rFont val="Tahoma"/>
            <family val="2"/>
          </rPr>
          <t xml:space="preserve">
</t>
        </r>
      </text>
    </comment>
    <comment ref="I9" authorId="0" shapeId="0">
      <text/>
    </comment>
    <comment ref="M10" authorId="0" shapeId="0">
      <text>
        <r>
          <rPr>
            <b/>
            <sz val="8"/>
            <color indexed="81"/>
            <rFont val="Tahoma"/>
            <family val="2"/>
          </rPr>
          <t>GERMAN RIVAS:</t>
        </r>
        <r>
          <rPr>
            <sz val="8"/>
            <color indexed="81"/>
            <rFont val="Tahoma"/>
            <family val="2"/>
          </rPr>
          <t xml:space="preserve">
</t>
        </r>
      </text>
    </comment>
    <comment ref="I11" authorId="0" shapeId="0">
      <text>
        <r>
          <rPr>
            <sz val="8"/>
            <color indexed="81"/>
            <rFont val="Tahoma"/>
            <family val="2"/>
          </rPr>
          <t xml:space="preserve">
</t>
        </r>
      </text>
    </comment>
    <comment ref="K12" authorId="0" shapeId="0">
      <text>
        <r>
          <rPr>
            <b/>
            <sz val="8"/>
            <color indexed="81"/>
            <rFont val="Tahoma"/>
            <family val="2"/>
          </rPr>
          <t>GERMAN RIVAS:</t>
        </r>
        <r>
          <rPr>
            <sz val="8"/>
            <color indexed="81"/>
            <rFont val="Tahoma"/>
            <family val="2"/>
          </rPr>
          <t xml:space="preserve">
</t>
        </r>
      </text>
    </comment>
    <comment ref="I13" authorId="0" shapeId="0">
      <text/>
    </comment>
    <comment ref="O14" authorId="0" shapeId="0">
      <text>
        <r>
          <rPr>
            <b/>
            <sz val="8"/>
            <color indexed="81"/>
            <rFont val="Tahoma"/>
            <family val="2"/>
          </rPr>
          <t>GERMAN RIVAS:</t>
        </r>
        <r>
          <rPr>
            <sz val="8"/>
            <color indexed="81"/>
            <rFont val="Tahoma"/>
            <family val="2"/>
          </rPr>
          <t xml:space="preserve">
</t>
        </r>
      </text>
    </comment>
    <comment ref="I15" authorId="0" shapeId="0">
      <text/>
    </comment>
    <comment ref="K16" authorId="0" shapeId="0">
      <text>
        <r>
          <rPr>
            <b/>
            <sz val="8"/>
            <color indexed="81"/>
            <rFont val="Tahoma"/>
            <family val="2"/>
          </rPr>
          <t>GERMAN RIVAS:</t>
        </r>
        <r>
          <rPr>
            <sz val="8"/>
            <color indexed="81"/>
            <rFont val="Tahoma"/>
            <family val="2"/>
          </rPr>
          <t xml:space="preserve">
</t>
        </r>
      </text>
    </comment>
    <comment ref="I17" authorId="0" shapeId="0">
      <text/>
    </comment>
    <comment ref="M18" authorId="0" shapeId="0">
      <text>
        <r>
          <rPr>
            <b/>
            <sz val="8"/>
            <color indexed="81"/>
            <rFont val="Tahoma"/>
            <family val="2"/>
          </rPr>
          <t>GERMAN RIVAS:</t>
        </r>
        <r>
          <rPr>
            <sz val="8"/>
            <color indexed="81"/>
            <rFont val="Tahoma"/>
            <family val="2"/>
          </rPr>
          <t xml:space="preserve">
</t>
        </r>
      </text>
    </comment>
    <comment ref="I19" authorId="0" shapeId="0">
      <text/>
    </comment>
    <comment ref="K20" authorId="0" shapeId="0">
      <text>
        <r>
          <rPr>
            <b/>
            <sz val="8"/>
            <color indexed="81"/>
            <rFont val="Tahoma"/>
            <family val="2"/>
          </rPr>
          <t>GERMAN RIVAS:</t>
        </r>
        <r>
          <rPr>
            <sz val="8"/>
            <color indexed="81"/>
            <rFont val="Tahoma"/>
            <family val="2"/>
          </rPr>
          <t xml:space="preserve">
</t>
        </r>
      </text>
    </comment>
    <comment ref="I21" authorId="0" shapeId="0">
      <text/>
    </comment>
    <comment ref="Q22" authorId="0" shapeId="0">
      <text>
        <r>
          <rPr>
            <b/>
            <sz val="8"/>
            <color indexed="81"/>
            <rFont val="Tahoma"/>
            <family val="2"/>
          </rPr>
          <t>GERMAN RIVAS:</t>
        </r>
        <r>
          <rPr>
            <sz val="8"/>
            <color indexed="81"/>
            <rFont val="Tahoma"/>
            <family val="2"/>
          </rPr>
          <t xml:space="preserve">
</t>
        </r>
      </text>
    </comment>
    <comment ref="I23" authorId="0" shapeId="0">
      <text>
        <r>
          <rPr>
            <sz val="8"/>
            <color indexed="81"/>
            <rFont val="Tahoma"/>
            <family val="2"/>
          </rPr>
          <t xml:space="preserve">
</t>
        </r>
      </text>
    </comment>
    <comment ref="K24" authorId="0" shapeId="0">
      <text>
        <r>
          <rPr>
            <b/>
            <sz val="8"/>
            <color indexed="81"/>
            <rFont val="Tahoma"/>
            <family val="2"/>
          </rPr>
          <t>GERMAN RIVAS:</t>
        </r>
        <r>
          <rPr>
            <sz val="8"/>
            <color indexed="81"/>
            <rFont val="Tahoma"/>
            <family val="2"/>
          </rPr>
          <t xml:space="preserve">
</t>
        </r>
      </text>
    </comment>
    <comment ref="I25" authorId="0" shapeId="0">
      <text/>
    </comment>
    <comment ref="M26" authorId="0" shapeId="0">
      <text>
        <r>
          <rPr>
            <b/>
            <sz val="8"/>
            <color indexed="81"/>
            <rFont val="Tahoma"/>
            <family val="2"/>
          </rPr>
          <t>GERMAN RIVAS:</t>
        </r>
        <r>
          <rPr>
            <sz val="8"/>
            <color indexed="81"/>
            <rFont val="Tahoma"/>
            <family val="2"/>
          </rPr>
          <t xml:space="preserve">
</t>
        </r>
      </text>
    </comment>
    <comment ref="I27" authorId="0" shapeId="0">
      <text/>
    </comment>
    <comment ref="K28" authorId="0" shapeId="0">
      <text>
        <r>
          <rPr>
            <b/>
            <sz val="8"/>
            <color indexed="81"/>
            <rFont val="Tahoma"/>
            <family val="2"/>
          </rPr>
          <t>GERMAN RIVAS:</t>
        </r>
        <r>
          <rPr>
            <sz val="8"/>
            <color indexed="81"/>
            <rFont val="Tahoma"/>
            <family val="2"/>
          </rPr>
          <t xml:space="preserve">
</t>
        </r>
      </text>
    </comment>
    <comment ref="I29" authorId="0" shapeId="0">
      <text/>
    </comment>
    <comment ref="O30" authorId="0" shapeId="0">
      <text>
        <r>
          <rPr>
            <b/>
            <sz val="8"/>
            <color indexed="81"/>
            <rFont val="Tahoma"/>
            <family val="2"/>
          </rPr>
          <t>GERMAN RIVAS:</t>
        </r>
        <r>
          <rPr>
            <sz val="8"/>
            <color indexed="81"/>
            <rFont val="Tahoma"/>
            <family val="2"/>
          </rPr>
          <t xml:space="preserve">
</t>
        </r>
      </text>
    </comment>
    <comment ref="I31" authorId="0" shapeId="0">
      <text/>
    </comment>
    <comment ref="K32" authorId="0" shapeId="0">
      <text>
        <r>
          <rPr>
            <b/>
            <sz val="8"/>
            <color indexed="81"/>
            <rFont val="Tahoma"/>
            <family val="2"/>
          </rPr>
          <t>GERMAN RIVAS:</t>
        </r>
        <r>
          <rPr>
            <sz val="8"/>
            <color indexed="81"/>
            <rFont val="Tahoma"/>
            <family val="2"/>
          </rPr>
          <t xml:space="preserve">
</t>
        </r>
      </text>
    </comment>
    <comment ref="I33" authorId="0" shapeId="0">
      <text>
        <r>
          <rPr>
            <b/>
            <sz val="8"/>
            <color indexed="81"/>
            <rFont val="Tahoma"/>
            <family val="2"/>
          </rPr>
          <t>GERMAN RIVAS:</t>
        </r>
        <r>
          <rPr>
            <sz val="8"/>
            <color indexed="81"/>
            <rFont val="Tahoma"/>
            <family val="2"/>
          </rPr>
          <t xml:space="preserve">
</t>
        </r>
      </text>
    </comment>
    <comment ref="M34" authorId="0" shapeId="0">
      <text>
        <r>
          <rPr>
            <b/>
            <sz val="8"/>
            <color indexed="81"/>
            <rFont val="Tahoma"/>
            <family val="2"/>
          </rPr>
          <t>GERMAN RIVAS:</t>
        </r>
        <r>
          <rPr>
            <sz val="8"/>
            <color indexed="81"/>
            <rFont val="Tahoma"/>
            <family val="2"/>
          </rPr>
          <t xml:space="preserve">
</t>
        </r>
      </text>
    </comment>
    <comment ref="I35" authorId="0" shapeId="0">
      <text>
        <r>
          <rPr>
            <b/>
            <sz val="8"/>
            <color indexed="81"/>
            <rFont val="Tahoma"/>
            <family val="2"/>
          </rPr>
          <t>GERMAN RIVAS:</t>
        </r>
        <r>
          <rPr>
            <sz val="8"/>
            <color indexed="81"/>
            <rFont val="Tahoma"/>
            <family val="2"/>
          </rPr>
          <t xml:space="preserve">
</t>
        </r>
      </text>
    </comment>
    <comment ref="K36" authorId="0" shapeId="0">
      <text>
        <r>
          <rPr>
            <b/>
            <sz val="8"/>
            <color indexed="81"/>
            <rFont val="Tahoma"/>
            <family val="2"/>
          </rPr>
          <t>GERMAN RIVAS:</t>
        </r>
        <r>
          <rPr>
            <sz val="8"/>
            <color indexed="81"/>
            <rFont val="Tahoma"/>
            <family val="2"/>
          </rPr>
          <t xml:space="preserve">
</t>
        </r>
      </text>
    </comment>
    <comment ref="I37" authorId="0" shapeId="0">
      <text>
        <r>
          <rPr>
            <b/>
            <sz val="8"/>
            <color indexed="81"/>
            <rFont val="Tahoma"/>
            <family val="2"/>
          </rPr>
          <t>GERMAN RIVAS:</t>
        </r>
        <r>
          <rPr>
            <sz val="8"/>
            <color indexed="81"/>
            <rFont val="Tahoma"/>
            <family val="2"/>
          </rPr>
          <t xml:space="preserve">
</t>
        </r>
      </text>
    </comment>
    <comment ref="Q37" authorId="0" shapeId="0">
      <text>
        <r>
          <rPr>
            <b/>
            <sz val="8"/>
            <color indexed="81"/>
            <rFont val="Tahoma"/>
            <family val="2"/>
          </rPr>
          <t>GERMAN RIVAS:</t>
        </r>
        <r>
          <rPr>
            <sz val="8"/>
            <color indexed="81"/>
            <rFont val="Tahoma"/>
            <family val="2"/>
          </rPr>
          <t xml:space="preserve">
</t>
        </r>
      </text>
    </comment>
    <comment ref="I39" authorId="0" shapeId="0">
      <text>
        <r>
          <rPr>
            <b/>
            <sz val="8"/>
            <color indexed="81"/>
            <rFont val="Tahoma"/>
            <family val="2"/>
          </rPr>
          <t>GERMAN RIVAS:</t>
        </r>
        <r>
          <rPr>
            <sz val="8"/>
            <color indexed="81"/>
            <rFont val="Tahoma"/>
            <family val="2"/>
          </rPr>
          <t xml:space="preserve">
</t>
        </r>
      </text>
    </comment>
    <comment ref="K40" authorId="0" shapeId="0">
      <text>
        <r>
          <rPr>
            <b/>
            <sz val="8"/>
            <color indexed="81"/>
            <rFont val="Tahoma"/>
            <family val="2"/>
          </rPr>
          <t>GERMAN RIVAS:</t>
        </r>
        <r>
          <rPr>
            <sz val="8"/>
            <color indexed="81"/>
            <rFont val="Tahoma"/>
            <family val="2"/>
          </rPr>
          <t xml:space="preserve">
</t>
        </r>
      </text>
    </comment>
    <comment ref="I41" authorId="0" shapeId="0">
      <text>
        <r>
          <rPr>
            <b/>
            <sz val="8"/>
            <color indexed="81"/>
            <rFont val="Tahoma"/>
            <family val="2"/>
          </rPr>
          <t>GERMAN RIVAS:</t>
        </r>
        <r>
          <rPr>
            <sz val="8"/>
            <color indexed="81"/>
            <rFont val="Tahoma"/>
            <family val="2"/>
          </rPr>
          <t xml:space="preserve">
</t>
        </r>
      </text>
    </comment>
    <comment ref="M42" authorId="0" shapeId="0">
      <text>
        <r>
          <rPr>
            <b/>
            <sz val="8"/>
            <color indexed="81"/>
            <rFont val="Tahoma"/>
            <family val="2"/>
          </rPr>
          <t>GERMAN RIVAS:</t>
        </r>
        <r>
          <rPr>
            <sz val="8"/>
            <color indexed="81"/>
            <rFont val="Tahoma"/>
            <family val="2"/>
          </rPr>
          <t xml:space="preserve">
</t>
        </r>
      </text>
    </comment>
    <comment ref="I43" authorId="0" shapeId="0">
      <text>
        <r>
          <rPr>
            <b/>
            <sz val="8"/>
            <color indexed="81"/>
            <rFont val="Tahoma"/>
            <family val="2"/>
          </rPr>
          <t>GERMAN RIVAS:</t>
        </r>
        <r>
          <rPr>
            <sz val="8"/>
            <color indexed="81"/>
            <rFont val="Tahoma"/>
            <family val="2"/>
          </rPr>
          <t xml:space="preserve">
</t>
        </r>
      </text>
    </comment>
    <comment ref="K44" authorId="0" shapeId="0">
      <text>
        <r>
          <rPr>
            <b/>
            <sz val="8"/>
            <color indexed="81"/>
            <rFont val="Tahoma"/>
            <family val="2"/>
          </rPr>
          <t>GERMAN RIVAS:</t>
        </r>
        <r>
          <rPr>
            <sz val="8"/>
            <color indexed="81"/>
            <rFont val="Tahoma"/>
            <family val="2"/>
          </rPr>
          <t xml:space="preserve">
</t>
        </r>
      </text>
    </comment>
    <comment ref="I45" authorId="0" shapeId="0">
      <text>
        <r>
          <rPr>
            <b/>
            <sz val="8"/>
            <color indexed="81"/>
            <rFont val="Tahoma"/>
            <family val="2"/>
          </rPr>
          <t>GERMAN RIVAS:</t>
        </r>
        <r>
          <rPr>
            <sz val="8"/>
            <color indexed="81"/>
            <rFont val="Tahoma"/>
            <family val="2"/>
          </rPr>
          <t xml:space="preserve">
</t>
        </r>
      </text>
    </comment>
    <comment ref="O46" authorId="0" shapeId="0">
      <text>
        <r>
          <rPr>
            <b/>
            <sz val="8"/>
            <color indexed="81"/>
            <rFont val="Tahoma"/>
            <family val="2"/>
          </rPr>
          <t>GERMAN RIVAS:</t>
        </r>
        <r>
          <rPr>
            <sz val="8"/>
            <color indexed="81"/>
            <rFont val="Tahoma"/>
            <family val="2"/>
          </rPr>
          <t xml:space="preserve">
</t>
        </r>
      </text>
    </comment>
    <comment ref="I47" authorId="0" shapeId="0">
      <text>
        <r>
          <rPr>
            <b/>
            <sz val="8"/>
            <color indexed="81"/>
            <rFont val="Tahoma"/>
            <family val="2"/>
          </rPr>
          <t>GERMAN RIVAS:</t>
        </r>
        <r>
          <rPr>
            <sz val="8"/>
            <color indexed="81"/>
            <rFont val="Tahoma"/>
            <family val="2"/>
          </rPr>
          <t xml:space="preserve">
</t>
        </r>
      </text>
    </comment>
    <comment ref="K48" authorId="0" shapeId="0">
      <text>
        <r>
          <rPr>
            <b/>
            <sz val="8"/>
            <color indexed="81"/>
            <rFont val="Tahoma"/>
            <family val="2"/>
          </rPr>
          <t>GERMAN RIVAS:</t>
        </r>
        <r>
          <rPr>
            <sz val="8"/>
            <color indexed="81"/>
            <rFont val="Tahoma"/>
            <family val="2"/>
          </rPr>
          <t xml:space="preserve">
</t>
        </r>
      </text>
    </comment>
    <comment ref="I49" authorId="0" shapeId="0">
      <text>
        <r>
          <rPr>
            <b/>
            <sz val="8"/>
            <color indexed="81"/>
            <rFont val="Tahoma"/>
            <family val="2"/>
          </rPr>
          <t>GERMAN RIVAS:</t>
        </r>
        <r>
          <rPr>
            <sz val="8"/>
            <color indexed="81"/>
            <rFont val="Tahoma"/>
            <family val="2"/>
          </rPr>
          <t xml:space="preserve">
</t>
        </r>
      </text>
    </comment>
    <comment ref="M50" authorId="0" shapeId="0">
      <text>
        <r>
          <rPr>
            <b/>
            <sz val="8"/>
            <color indexed="81"/>
            <rFont val="Tahoma"/>
            <family val="2"/>
          </rPr>
          <t>GERMAN RIVAS:</t>
        </r>
        <r>
          <rPr>
            <sz val="8"/>
            <color indexed="81"/>
            <rFont val="Tahoma"/>
            <family val="2"/>
          </rPr>
          <t xml:space="preserve">
</t>
        </r>
      </text>
    </comment>
    <comment ref="I51" authorId="0" shapeId="0">
      <text>
        <r>
          <rPr>
            <b/>
            <sz val="8"/>
            <color indexed="81"/>
            <rFont val="Tahoma"/>
            <family val="2"/>
          </rPr>
          <t>GERMAN RIVAS:</t>
        </r>
        <r>
          <rPr>
            <sz val="8"/>
            <color indexed="81"/>
            <rFont val="Tahoma"/>
            <family val="2"/>
          </rPr>
          <t xml:space="preserve">
</t>
        </r>
      </text>
    </comment>
    <comment ref="K52" authorId="0" shapeId="0">
      <text>
        <r>
          <rPr>
            <b/>
            <sz val="8"/>
            <color indexed="81"/>
            <rFont val="Tahoma"/>
            <family val="2"/>
          </rPr>
          <t>GERMAN RIVAS:</t>
        </r>
        <r>
          <rPr>
            <sz val="8"/>
            <color indexed="81"/>
            <rFont val="Tahoma"/>
            <family val="2"/>
          </rPr>
          <t xml:space="preserve">
</t>
        </r>
      </text>
    </comment>
    <comment ref="I53" authorId="0" shapeId="0">
      <text>
        <r>
          <rPr>
            <b/>
            <sz val="8"/>
            <color indexed="81"/>
            <rFont val="Tahoma"/>
            <family val="2"/>
          </rPr>
          <t>GERMAN RIVAS:</t>
        </r>
        <r>
          <rPr>
            <sz val="8"/>
            <color indexed="81"/>
            <rFont val="Tahoma"/>
            <family val="2"/>
          </rPr>
          <t xml:space="preserve">
</t>
        </r>
      </text>
    </comment>
    <comment ref="Q54" authorId="0" shapeId="0">
      <text>
        <r>
          <rPr>
            <b/>
            <sz val="8"/>
            <color indexed="81"/>
            <rFont val="Tahoma"/>
            <family val="2"/>
          </rPr>
          <t>GERMAN RIVAS:</t>
        </r>
        <r>
          <rPr>
            <sz val="8"/>
            <color indexed="81"/>
            <rFont val="Tahoma"/>
            <family val="2"/>
          </rPr>
          <t xml:space="preserve">
</t>
        </r>
      </text>
    </comment>
    <comment ref="I55" authorId="0" shapeId="0">
      <text>
        <r>
          <rPr>
            <b/>
            <sz val="8"/>
            <color indexed="81"/>
            <rFont val="Tahoma"/>
            <family val="2"/>
          </rPr>
          <t>GERMAN RIVAS:</t>
        </r>
        <r>
          <rPr>
            <sz val="8"/>
            <color indexed="81"/>
            <rFont val="Tahoma"/>
            <family val="2"/>
          </rPr>
          <t xml:space="preserve">
</t>
        </r>
      </text>
    </comment>
    <comment ref="K56" authorId="0" shapeId="0">
      <text>
        <r>
          <rPr>
            <b/>
            <sz val="8"/>
            <color indexed="81"/>
            <rFont val="Tahoma"/>
            <family val="2"/>
          </rPr>
          <t>GERMAN RIVAS:</t>
        </r>
        <r>
          <rPr>
            <sz val="8"/>
            <color indexed="81"/>
            <rFont val="Tahoma"/>
            <family val="2"/>
          </rPr>
          <t xml:space="preserve">
</t>
        </r>
      </text>
    </comment>
    <comment ref="I57" authorId="0" shapeId="0">
      <text>
        <r>
          <rPr>
            <b/>
            <sz val="8"/>
            <color indexed="81"/>
            <rFont val="Tahoma"/>
            <family val="2"/>
          </rPr>
          <t>GERMAN RIVAS:</t>
        </r>
        <r>
          <rPr>
            <sz val="8"/>
            <color indexed="81"/>
            <rFont val="Tahoma"/>
            <family val="2"/>
          </rPr>
          <t xml:space="preserve">
</t>
        </r>
      </text>
    </comment>
    <comment ref="M58" authorId="0" shapeId="0">
      <text>
        <r>
          <rPr>
            <b/>
            <sz val="8"/>
            <color indexed="81"/>
            <rFont val="Tahoma"/>
            <family val="2"/>
          </rPr>
          <t>GERMAN RIVAS:</t>
        </r>
        <r>
          <rPr>
            <sz val="8"/>
            <color indexed="81"/>
            <rFont val="Tahoma"/>
            <family val="2"/>
          </rPr>
          <t xml:space="preserve">
</t>
        </r>
      </text>
    </comment>
    <comment ref="I59" authorId="0" shapeId="0">
      <text>
        <r>
          <rPr>
            <b/>
            <sz val="8"/>
            <color indexed="81"/>
            <rFont val="Tahoma"/>
            <family val="2"/>
          </rPr>
          <t>GERMAN RIVAS:</t>
        </r>
        <r>
          <rPr>
            <sz val="8"/>
            <color indexed="81"/>
            <rFont val="Tahoma"/>
            <family val="2"/>
          </rPr>
          <t xml:space="preserve">
</t>
        </r>
      </text>
    </comment>
    <comment ref="K60" authorId="0" shapeId="0">
      <text>
        <r>
          <rPr>
            <b/>
            <sz val="8"/>
            <color indexed="81"/>
            <rFont val="Tahoma"/>
            <family val="2"/>
          </rPr>
          <t>GERMAN RIVAS:</t>
        </r>
        <r>
          <rPr>
            <sz val="8"/>
            <color indexed="81"/>
            <rFont val="Tahoma"/>
            <family val="2"/>
          </rPr>
          <t xml:space="preserve">
</t>
        </r>
      </text>
    </comment>
    <comment ref="I61" authorId="0" shapeId="0">
      <text>
        <r>
          <rPr>
            <b/>
            <sz val="8"/>
            <color indexed="81"/>
            <rFont val="Tahoma"/>
            <family val="2"/>
          </rPr>
          <t>GERMAN RIVAS:</t>
        </r>
        <r>
          <rPr>
            <sz val="8"/>
            <color indexed="81"/>
            <rFont val="Tahoma"/>
            <family val="2"/>
          </rPr>
          <t xml:space="preserve">
</t>
        </r>
      </text>
    </comment>
    <comment ref="O62" authorId="0" shapeId="0">
      <text>
        <r>
          <rPr>
            <b/>
            <sz val="8"/>
            <color indexed="81"/>
            <rFont val="Tahoma"/>
            <family val="2"/>
          </rPr>
          <t>GERMAN RIVAS:</t>
        </r>
        <r>
          <rPr>
            <sz val="8"/>
            <color indexed="81"/>
            <rFont val="Tahoma"/>
            <family val="2"/>
          </rPr>
          <t xml:space="preserve">
</t>
        </r>
      </text>
    </comment>
    <comment ref="I63" authorId="0" shapeId="0">
      <text>
        <r>
          <rPr>
            <b/>
            <sz val="8"/>
            <color indexed="81"/>
            <rFont val="Tahoma"/>
            <family val="2"/>
          </rPr>
          <t>GERMAN RIVAS:</t>
        </r>
        <r>
          <rPr>
            <sz val="8"/>
            <color indexed="81"/>
            <rFont val="Tahoma"/>
            <family val="2"/>
          </rPr>
          <t xml:space="preserve">
</t>
        </r>
      </text>
    </comment>
    <comment ref="K64" authorId="0" shapeId="0">
      <text>
        <r>
          <rPr>
            <b/>
            <sz val="8"/>
            <color indexed="81"/>
            <rFont val="Tahoma"/>
            <family val="2"/>
          </rPr>
          <t>GERMAN RIVAS:</t>
        </r>
        <r>
          <rPr>
            <sz val="8"/>
            <color indexed="81"/>
            <rFont val="Tahoma"/>
            <family val="2"/>
          </rPr>
          <t xml:space="preserve">
</t>
        </r>
      </text>
    </comment>
    <comment ref="I65" authorId="0" shapeId="0">
      <text>
        <r>
          <rPr>
            <b/>
            <sz val="8"/>
            <color indexed="81"/>
            <rFont val="Tahoma"/>
            <family val="2"/>
          </rPr>
          <t>GERMAN RIVAS:</t>
        </r>
        <r>
          <rPr>
            <sz val="8"/>
            <color indexed="81"/>
            <rFont val="Tahoma"/>
            <family val="2"/>
          </rPr>
          <t xml:space="preserve">
</t>
        </r>
      </text>
    </comment>
    <comment ref="M66" authorId="0" shapeId="0">
      <text>
        <r>
          <rPr>
            <b/>
            <sz val="8"/>
            <color indexed="81"/>
            <rFont val="Tahoma"/>
            <family val="2"/>
          </rPr>
          <t>GERMAN RIVAS:</t>
        </r>
        <r>
          <rPr>
            <sz val="8"/>
            <color indexed="81"/>
            <rFont val="Tahoma"/>
            <family val="2"/>
          </rPr>
          <t xml:space="preserve">
</t>
        </r>
      </text>
    </comment>
    <comment ref="I67" authorId="0" shapeId="0">
      <text>
        <r>
          <rPr>
            <b/>
            <sz val="8"/>
            <color indexed="81"/>
            <rFont val="Tahoma"/>
            <family val="2"/>
          </rPr>
          <t>GERMAN RIVAS:</t>
        </r>
        <r>
          <rPr>
            <sz val="8"/>
            <color indexed="81"/>
            <rFont val="Tahoma"/>
            <family val="2"/>
          </rPr>
          <t xml:space="preserve">
</t>
        </r>
      </text>
    </comment>
    <comment ref="K68" authorId="0" shapeId="0">
      <text>
        <r>
          <rPr>
            <b/>
            <sz val="8"/>
            <color indexed="81"/>
            <rFont val="Tahoma"/>
            <family val="2"/>
          </rPr>
          <t>GERMAN RIVAS:</t>
        </r>
        <r>
          <rPr>
            <sz val="8"/>
            <color indexed="81"/>
            <rFont val="Tahoma"/>
            <family val="2"/>
          </rPr>
          <t xml:space="preserve">
</t>
        </r>
      </text>
    </comment>
    <comment ref="I69" authorId="0" shapeId="0">
      <text>
        <r>
          <rPr>
            <b/>
            <sz val="8"/>
            <color indexed="81"/>
            <rFont val="Tahoma"/>
            <family val="2"/>
          </rPr>
          <t>GERMAN RIVAS:</t>
        </r>
        <r>
          <rPr>
            <sz val="8"/>
            <color indexed="81"/>
            <rFont val="Tahoma"/>
            <family val="2"/>
          </rPr>
          <t xml:space="preserve">
</t>
        </r>
      </text>
    </comment>
  </commentList>
</comments>
</file>

<file path=xl/comments3.xml><?xml version="1.0" encoding="utf-8"?>
<comments xmlns="http://schemas.openxmlformats.org/spreadsheetml/2006/main">
  <authors>
    <author>A satisfied Microsoft Office user</author>
  </authors>
  <commentList>
    <comment ref="I10" authorId="0" shapeId="0">
      <text>
        <r>
          <rPr>
            <sz val="8"/>
            <color indexed="81"/>
            <rFont val="Tahoma"/>
            <family val="2"/>
          </rPr>
          <t xml:space="preserve">CU: 
</t>
        </r>
      </text>
    </comment>
    <comment ref="K14" authorId="0" shapeId="0">
      <text>
        <r>
          <rPr>
            <sz val="8"/>
            <color indexed="81"/>
            <rFont val="Tahoma"/>
            <family val="2"/>
          </rPr>
          <t xml:space="preserve">CU: </t>
        </r>
      </text>
    </comment>
    <comment ref="I18" authorId="0" shapeId="0">
      <text>
        <r>
          <rPr>
            <sz val="8"/>
            <color indexed="81"/>
            <rFont val="Tahoma"/>
            <family val="2"/>
          </rPr>
          <t xml:space="preserve">CU: 
</t>
        </r>
      </text>
    </comment>
    <comment ref="M22" authorId="0" shapeId="0">
      <text>
        <r>
          <rPr>
            <sz val="8"/>
            <color indexed="81"/>
            <rFont val="Tahoma"/>
            <family val="2"/>
          </rPr>
          <t xml:space="preserve">CU: </t>
        </r>
      </text>
    </comment>
    <comment ref="I26" authorId="0" shapeId="0">
      <text>
        <r>
          <rPr>
            <sz val="8"/>
            <color indexed="81"/>
            <rFont val="Tahoma"/>
            <family val="2"/>
          </rPr>
          <t xml:space="preserve">CU: 
</t>
        </r>
      </text>
    </comment>
    <comment ref="K30" authorId="0" shapeId="0">
      <text>
        <r>
          <rPr>
            <sz val="8"/>
            <color indexed="81"/>
            <rFont val="Tahoma"/>
            <family val="2"/>
          </rPr>
          <t xml:space="preserve">CU: </t>
        </r>
      </text>
    </comment>
    <comment ref="I34" authorId="0" shapeId="0">
      <text>
        <r>
          <rPr>
            <sz val="8"/>
            <color indexed="81"/>
            <rFont val="Tahoma"/>
            <family val="2"/>
          </rPr>
          <t xml:space="preserve">CU: 
</t>
        </r>
      </text>
    </comment>
    <comment ref="O38" authorId="0" shapeId="0">
      <text>
        <r>
          <rPr>
            <sz val="8"/>
            <color indexed="81"/>
            <rFont val="Tahoma"/>
            <family val="2"/>
          </rPr>
          <t xml:space="preserve">CU: </t>
        </r>
      </text>
    </comment>
    <comment ref="I42" authorId="0" shapeId="0">
      <text>
        <r>
          <rPr>
            <sz val="8"/>
            <color indexed="81"/>
            <rFont val="Tahoma"/>
            <family val="2"/>
          </rPr>
          <t xml:space="preserve">CU: 
</t>
        </r>
      </text>
    </comment>
    <comment ref="K46" authorId="0" shapeId="0">
      <text>
        <r>
          <rPr>
            <sz val="8"/>
            <color indexed="81"/>
            <rFont val="Tahoma"/>
            <family val="2"/>
          </rPr>
          <t xml:space="preserve">CU: </t>
        </r>
      </text>
    </comment>
    <comment ref="I50" authorId="0" shapeId="0">
      <text>
        <r>
          <rPr>
            <sz val="8"/>
            <color indexed="81"/>
            <rFont val="Tahoma"/>
            <family val="2"/>
          </rPr>
          <t xml:space="preserve">CU: 
</t>
        </r>
      </text>
    </comment>
    <comment ref="M54" authorId="0" shapeId="0">
      <text>
        <r>
          <rPr>
            <sz val="8"/>
            <color indexed="81"/>
            <rFont val="Tahoma"/>
            <family val="2"/>
          </rPr>
          <t xml:space="preserve">CU: </t>
        </r>
      </text>
    </comment>
    <comment ref="I58" authorId="0" shapeId="0">
      <text>
        <r>
          <rPr>
            <sz val="8"/>
            <color indexed="81"/>
            <rFont val="Tahoma"/>
            <family val="2"/>
          </rPr>
          <t xml:space="preserve">CU: 
</t>
        </r>
      </text>
    </comment>
    <comment ref="K62" authorId="0" shapeId="0">
      <text>
        <r>
          <rPr>
            <sz val="8"/>
            <color indexed="81"/>
            <rFont val="Tahoma"/>
            <family val="2"/>
          </rPr>
          <t xml:space="preserve">CU: </t>
        </r>
      </text>
    </comment>
    <comment ref="I66" authorId="0" shapeId="0">
      <text>
        <r>
          <rPr>
            <sz val="8"/>
            <color indexed="81"/>
            <rFont val="Tahoma"/>
            <family val="2"/>
          </rPr>
          <t xml:space="preserve">CU: 
</t>
        </r>
      </text>
    </comment>
  </commentList>
</comments>
</file>

<file path=xl/comments4.xml><?xml version="1.0" encoding="utf-8"?>
<comments xmlns="http://schemas.openxmlformats.org/spreadsheetml/2006/main">
  <authors>
    <author>A satisfied Microsoft Office user</author>
  </authors>
  <commentList>
    <comment ref="I10" authorId="0" shapeId="0">
      <text>
        <r>
          <rPr>
            <sz val="8"/>
            <color indexed="81"/>
            <rFont val="Tahoma"/>
            <family val="2"/>
          </rPr>
          <t xml:space="preserve">CU: 
</t>
        </r>
      </text>
    </comment>
    <comment ref="K14" authorId="0" shapeId="0">
      <text>
        <r>
          <rPr>
            <sz val="8"/>
            <color indexed="81"/>
            <rFont val="Tahoma"/>
            <family val="2"/>
          </rPr>
          <t xml:space="preserve">CU: </t>
        </r>
      </text>
    </comment>
    <comment ref="I18" authorId="0" shapeId="0">
      <text>
        <r>
          <rPr>
            <sz val="8"/>
            <color indexed="81"/>
            <rFont val="Tahoma"/>
            <family val="2"/>
          </rPr>
          <t xml:space="preserve">CU: 
</t>
        </r>
      </text>
    </comment>
    <comment ref="M22" authorId="0" shapeId="0">
      <text>
        <r>
          <rPr>
            <sz val="8"/>
            <color indexed="81"/>
            <rFont val="Tahoma"/>
            <family val="2"/>
          </rPr>
          <t xml:space="preserve">CU: </t>
        </r>
      </text>
    </comment>
    <comment ref="I26" authorId="0" shapeId="0">
      <text>
        <r>
          <rPr>
            <sz val="8"/>
            <color indexed="81"/>
            <rFont val="Tahoma"/>
            <family val="2"/>
          </rPr>
          <t xml:space="preserve">CU: 
</t>
        </r>
      </text>
    </comment>
    <comment ref="K30" authorId="0" shapeId="0">
      <text>
        <r>
          <rPr>
            <sz val="8"/>
            <color indexed="81"/>
            <rFont val="Tahoma"/>
            <family val="2"/>
          </rPr>
          <t xml:space="preserve">CU: </t>
        </r>
      </text>
    </comment>
    <comment ref="I34" authorId="0" shapeId="0">
      <text>
        <r>
          <rPr>
            <sz val="8"/>
            <color indexed="81"/>
            <rFont val="Tahoma"/>
            <family val="2"/>
          </rPr>
          <t xml:space="preserve">CU: 
</t>
        </r>
      </text>
    </comment>
    <comment ref="O38" authorId="0" shapeId="0">
      <text>
        <r>
          <rPr>
            <sz val="8"/>
            <color indexed="81"/>
            <rFont val="Tahoma"/>
            <family val="2"/>
          </rPr>
          <t xml:space="preserve">CU: </t>
        </r>
      </text>
    </comment>
    <comment ref="I42" authorId="0" shapeId="0">
      <text>
        <r>
          <rPr>
            <sz val="8"/>
            <color indexed="81"/>
            <rFont val="Tahoma"/>
            <family val="2"/>
          </rPr>
          <t xml:space="preserve">CU: 
</t>
        </r>
      </text>
    </comment>
    <comment ref="K46" authorId="0" shapeId="0">
      <text>
        <r>
          <rPr>
            <sz val="8"/>
            <color indexed="81"/>
            <rFont val="Tahoma"/>
            <family val="2"/>
          </rPr>
          <t xml:space="preserve">CU: </t>
        </r>
      </text>
    </comment>
    <comment ref="I50" authorId="0" shapeId="0">
      <text>
        <r>
          <rPr>
            <sz val="8"/>
            <color indexed="81"/>
            <rFont val="Tahoma"/>
            <family val="2"/>
          </rPr>
          <t xml:space="preserve">CU: 
</t>
        </r>
      </text>
    </comment>
    <comment ref="M54" authorId="0" shapeId="0">
      <text>
        <r>
          <rPr>
            <sz val="8"/>
            <color indexed="81"/>
            <rFont val="Tahoma"/>
            <family val="2"/>
          </rPr>
          <t xml:space="preserve">CU: </t>
        </r>
      </text>
    </comment>
    <comment ref="I58" authorId="0" shapeId="0">
      <text>
        <r>
          <rPr>
            <sz val="8"/>
            <color indexed="81"/>
            <rFont val="Tahoma"/>
            <family val="2"/>
          </rPr>
          <t xml:space="preserve">CU: 
</t>
        </r>
      </text>
    </comment>
    <comment ref="K62" authorId="0" shapeId="0">
      <text>
        <r>
          <rPr>
            <sz val="8"/>
            <color indexed="81"/>
            <rFont val="Tahoma"/>
            <family val="2"/>
          </rPr>
          <t xml:space="preserve">CU: </t>
        </r>
      </text>
    </comment>
    <comment ref="I66" authorId="0" shapeId="0">
      <text>
        <r>
          <rPr>
            <sz val="8"/>
            <color indexed="81"/>
            <rFont val="Tahoma"/>
            <family val="2"/>
          </rPr>
          <t xml:space="preserve">CU: 
</t>
        </r>
      </text>
    </comment>
  </commentList>
</comments>
</file>

<file path=xl/comments5.xml><?xml version="1.0" encoding="utf-8"?>
<comments xmlns="http://schemas.openxmlformats.org/spreadsheetml/2006/main">
  <authors>
    <author>A satisfied Microsoft Office user</author>
  </authors>
  <commentList>
    <comment ref="I10" authorId="0" shapeId="0">
      <text>
        <r>
          <rPr>
            <sz val="8"/>
            <color indexed="81"/>
            <rFont val="Tahoma"/>
            <family val="2"/>
          </rPr>
          <t xml:space="preserve">CU: 
</t>
        </r>
      </text>
    </comment>
    <comment ref="K14" authorId="0" shapeId="0">
      <text>
        <r>
          <rPr>
            <sz val="8"/>
            <color indexed="81"/>
            <rFont val="Tahoma"/>
            <family val="2"/>
          </rPr>
          <t xml:space="preserve">CU: </t>
        </r>
      </text>
    </comment>
    <comment ref="I18" authorId="0" shapeId="0">
      <text>
        <r>
          <rPr>
            <sz val="8"/>
            <color indexed="81"/>
            <rFont val="Tahoma"/>
            <family val="2"/>
          </rPr>
          <t xml:space="preserve">CU: 
</t>
        </r>
      </text>
    </comment>
    <comment ref="M22" authorId="0" shapeId="0">
      <text>
        <r>
          <rPr>
            <sz val="8"/>
            <color indexed="81"/>
            <rFont val="Tahoma"/>
            <family val="2"/>
          </rPr>
          <t xml:space="preserve">CU: </t>
        </r>
      </text>
    </comment>
    <comment ref="I26" authorId="0" shapeId="0">
      <text>
        <r>
          <rPr>
            <sz val="8"/>
            <color indexed="81"/>
            <rFont val="Tahoma"/>
            <family val="2"/>
          </rPr>
          <t xml:space="preserve">CU: 
</t>
        </r>
      </text>
    </comment>
    <comment ref="K30" authorId="0" shapeId="0">
      <text>
        <r>
          <rPr>
            <sz val="8"/>
            <color indexed="81"/>
            <rFont val="Tahoma"/>
            <family val="2"/>
          </rPr>
          <t xml:space="preserve">CU: </t>
        </r>
      </text>
    </comment>
    <comment ref="I34" authorId="0" shapeId="0">
      <text>
        <r>
          <rPr>
            <sz val="8"/>
            <color indexed="81"/>
            <rFont val="Tahoma"/>
            <family val="2"/>
          </rPr>
          <t xml:space="preserve">CU: 
</t>
        </r>
      </text>
    </comment>
    <comment ref="O38" authorId="0" shapeId="0">
      <text>
        <r>
          <rPr>
            <sz val="8"/>
            <color indexed="81"/>
            <rFont val="Tahoma"/>
            <family val="2"/>
          </rPr>
          <t xml:space="preserve">CU: </t>
        </r>
      </text>
    </comment>
    <comment ref="I42" authorId="0" shapeId="0">
      <text>
        <r>
          <rPr>
            <sz val="8"/>
            <color indexed="81"/>
            <rFont val="Tahoma"/>
            <family val="2"/>
          </rPr>
          <t xml:space="preserve">CU: 
</t>
        </r>
      </text>
    </comment>
    <comment ref="K46" authorId="0" shapeId="0">
      <text>
        <r>
          <rPr>
            <sz val="8"/>
            <color indexed="81"/>
            <rFont val="Tahoma"/>
            <family val="2"/>
          </rPr>
          <t xml:space="preserve">CU: </t>
        </r>
      </text>
    </comment>
    <comment ref="I50" authorId="0" shapeId="0">
      <text>
        <r>
          <rPr>
            <sz val="8"/>
            <color indexed="81"/>
            <rFont val="Tahoma"/>
            <family val="2"/>
          </rPr>
          <t xml:space="preserve">CU: 
</t>
        </r>
      </text>
    </comment>
    <comment ref="M54" authorId="0" shapeId="0">
      <text>
        <r>
          <rPr>
            <sz val="8"/>
            <color indexed="81"/>
            <rFont val="Tahoma"/>
            <family val="2"/>
          </rPr>
          <t xml:space="preserve">CU: </t>
        </r>
      </text>
    </comment>
    <comment ref="I58" authorId="0" shapeId="0">
      <text>
        <r>
          <rPr>
            <sz val="8"/>
            <color indexed="81"/>
            <rFont val="Tahoma"/>
            <family val="2"/>
          </rPr>
          <t xml:space="preserve">CU: 
</t>
        </r>
      </text>
    </comment>
    <comment ref="K62" authorId="0" shapeId="0">
      <text>
        <r>
          <rPr>
            <sz val="8"/>
            <color indexed="81"/>
            <rFont val="Tahoma"/>
            <family val="2"/>
          </rPr>
          <t xml:space="preserve">CU: </t>
        </r>
      </text>
    </comment>
    <comment ref="I66" authorId="0" shapeId="0">
      <text>
        <r>
          <rPr>
            <sz val="8"/>
            <color indexed="81"/>
            <rFont val="Tahoma"/>
            <family val="2"/>
          </rPr>
          <t xml:space="preserve">CU: 
</t>
        </r>
      </text>
    </comment>
  </commentList>
</comments>
</file>

<file path=xl/comments6.xml><?xml version="1.0" encoding="utf-8"?>
<comments xmlns="http://schemas.openxmlformats.org/spreadsheetml/2006/main">
  <authors>
    <author>A satisfied Microsoft Office user</author>
    <author>Germán Rivas</author>
  </authors>
  <commentList>
    <comment ref="I8" authorId="0" shapeId="0">
      <text>
        <r>
          <rPr>
            <sz val="8"/>
            <color indexed="81"/>
            <rFont val="Tahoma"/>
            <family val="2"/>
          </rPr>
          <t xml:space="preserve">CU: 
</t>
        </r>
      </text>
    </comment>
    <comment ref="K10" authorId="0" shapeId="0">
      <text>
        <r>
          <rPr>
            <sz val="8"/>
            <color indexed="81"/>
            <rFont val="Tahoma"/>
            <family val="2"/>
          </rPr>
          <t>CU:</t>
        </r>
      </text>
    </comment>
    <comment ref="I12" authorId="0" shapeId="0">
      <text>
        <r>
          <rPr>
            <sz val="8"/>
            <color indexed="81"/>
            <rFont val="Tahoma"/>
            <family val="2"/>
          </rPr>
          <t>CU:</t>
        </r>
      </text>
    </comment>
    <comment ref="M14" authorId="1" shapeId="0">
      <text>
        <r>
          <rPr>
            <b/>
            <sz val="8"/>
            <color indexed="81"/>
            <rFont val="Tahoma"/>
            <family val="2"/>
          </rPr>
          <t>CU:</t>
        </r>
        <r>
          <rPr>
            <sz val="8"/>
            <color indexed="81"/>
            <rFont val="Tahoma"/>
            <family val="2"/>
          </rPr>
          <t xml:space="preserve">
</t>
        </r>
      </text>
    </comment>
    <comment ref="I16" authorId="0" shapeId="0">
      <text>
        <r>
          <rPr>
            <sz val="8"/>
            <color indexed="81"/>
            <rFont val="Tahoma"/>
            <family val="2"/>
          </rPr>
          <t>CU:</t>
        </r>
      </text>
    </comment>
    <comment ref="K18" authorId="0" shapeId="0">
      <text>
        <r>
          <rPr>
            <sz val="8"/>
            <color indexed="81"/>
            <rFont val="Tahoma"/>
            <family val="2"/>
          </rPr>
          <t>CU:</t>
        </r>
      </text>
    </comment>
    <comment ref="I20" authorId="0" shapeId="0">
      <text>
        <r>
          <rPr>
            <sz val="8"/>
            <color indexed="81"/>
            <rFont val="Tahoma"/>
            <family val="2"/>
          </rPr>
          <t>CU:</t>
        </r>
      </text>
    </comment>
    <comment ref="O22" authorId="0" shapeId="0">
      <text>
        <r>
          <rPr>
            <sz val="8"/>
            <color indexed="81"/>
            <rFont val="Tahoma"/>
            <family val="2"/>
          </rPr>
          <t>CU:</t>
        </r>
      </text>
    </comment>
    <comment ref="I24" authorId="0" shapeId="0">
      <text>
        <r>
          <rPr>
            <sz val="8"/>
            <color indexed="81"/>
            <rFont val="Tahoma"/>
            <family val="2"/>
          </rPr>
          <t>CU:</t>
        </r>
      </text>
    </comment>
    <comment ref="K26" authorId="0" shapeId="0">
      <text>
        <r>
          <rPr>
            <sz val="8"/>
            <color indexed="81"/>
            <rFont val="Tahoma"/>
            <family val="2"/>
          </rPr>
          <t>CU:</t>
        </r>
      </text>
    </comment>
    <comment ref="I28" authorId="0" shapeId="0">
      <text>
        <r>
          <rPr>
            <sz val="8"/>
            <color indexed="81"/>
            <rFont val="Tahoma"/>
            <family val="2"/>
          </rPr>
          <t>CU:</t>
        </r>
      </text>
    </comment>
    <comment ref="M30" authorId="0" shapeId="0">
      <text>
        <r>
          <rPr>
            <sz val="8"/>
            <color indexed="81"/>
            <rFont val="Tahoma"/>
            <family val="2"/>
          </rPr>
          <t>CU:</t>
        </r>
      </text>
    </comment>
    <comment ref="I32" authorId="0" shapeId="0">
      <text>
        <r>
          <rPr>
            <sz val="8"/>
            <color indexed="81"/>
            <rFont val="Tahoma"/>
            <family val="2"/>
          </rPr>
          <t>CU:</t>
        </r>
      </text>
    </comment>
    <comment ref="K34" authorId="0" shapeId="0">
      <text>
        <r>
          <rPr>
            <sz val="8"/>
            <color indexed="81"/>
            <rFont val="Tahoma"/>
            <family val="2"/>
          </rPr>
          <t>CU:</t>
        </r>
      </text>
    </comment>
    <comment ref="I36" authorId="0" shapeId="0">
      <text>
        <r>
          <rPr>
            <sz val="8"/>
            <color indexed="81"/>
            <rFont val="Tahoma"/>
            <family val="2"/>
          </rPr>
          <t>CU:</t>
        </r>
      </text>
    </comment>
    <comment ref="O38" authorId="0" shapeId="0">
      <text>
        <r>
          <rPr>
            <sz val="8"/>
            <color indexed="81"/>
            <rFont val="Tahoma"/>
            <family val="2"/>
          </rPr>
          <t xml:space="preserve">CU: </t>
        </r>
      </text>
    </comment>
    <comment ref="I40" authorId="0" shapeId="0">
      <text>
        <r>
          <rPr>
            <sz val="8"/>
            <color indexed="81"/>
            <rFont val="Tahoma"/>
            <family val="2"/>
          </rPr>
          <t>CU:</t>
        </r>
      </text>
    </comment>
    <comment ref="K42" authorId="0" shapeId="0">
      <text>
        <r>
          <rPr>
            <sz val="8"/>
            <color indexed="81"/>
            <rFont val="Tahoma"/>
            <family val="2"/>
          </rPr>
          <t>CU:</t>
        </r>
      </text>
    </comment>
    <comment ref="I44" authorId="0" shapeId="0">
      <text>
        <r>
          <rPr>
            <sz val="8"/>
            <color indexed="81"/>
            <rFont val="Tahoma"/>
            <family val="2"/>
          </rPr>
          <t>CU:</t>
        </r>
      </text>
    </comment>
    <comment ref="M46" authorId="0" shapeId="0">
      <text>
        <r>
          <rPr>
            <sz val="8"/>
            <color indexed="81"/>
            <rFont val="Tahoma"/>
            <family val="2"/>
          </rPr>
          <t>CU:</t>
        </r>
      </text>
    </comment>
    <comment ref="I48" authorId="0" shapeId="0">
      <text>
        <r>
          <rPr>
            <sz val="8"/>
            <color indexed="81"/>
            <rFont val="Tahoma"/>
            <family val="2"/>
          </rPr>
          <t>CU:</t>
        </r>
      </text>
    </comment>
    <comment ref="K50" authorId="0" shapeId="0">
      <text>
        <r>
          <rPr>
            <sz val="8"/>
            <color indexed="81"/>
            <rFont val="Tahoma"/>
            <family val="2"/>
          </rPr>
          <t>CU:</t>
        </r>
      </text>
    </comment>
    <comment ref="I52" authorId="0" shapeId="0">
      <text>
        <r>
          <rPr>
            <sz val="8"/>
            <color indexed="81"/>
            <rFont val="Tahoma"/>
            <family val="2"/>
          </rPr>
          <t>CU:</t>
        </r>
      </text>
    </comment>
    <comment ref="O54" authorId="0" shapeId="0">
      <text>
        <r>
          <rPr>
            <sz val="8"/>
            <color indexed="81"/>
            <rFont val="Tahoma"/>
            <family val="2"/>
          </rPr>
          <t>CU:</t>
        </r>
      </text>
    </comment>
    <comment ref="I56" authorId="0" shapeId="0">
      <text>
        <r>
          <rPr>
            <sz val="8"/>
            <color indexed="81"/>
            <rFont val="Tahoma"/>
            <family val="2"/>
          </rPr>
          <t>CU:</t>
        </r>
      </text>
    </comment>
    <comment ref="K58" authorId="0" shapeId="0">
      <text>
        <r>
          <rPr>
            <sz val="8"/>
            <color indexed="81"/>
            <rFont val="Tahoma"/>
            <family val="2"/>
          </rPr>
          <t>CU:</t>
        </r>
      </text>
    </comment>
    <comment ref="I60" authorId="0" shapeId="0">
      <text>
        <r>
          <rPr>
            <sz val="8"/>
            <color indexed="81"/>
            <rFont val="Tahoma"/>
            <family val="2"/>
          </rPr>
          <t>CU:</t>
        </r>
      </text>
    </comment>
    <comment ref="M62" authorId="0" shapeId="0">
      <text>
        <r>
          <rPr>
            <sz val="8"/>
            <color indexed="81"/>
            <rFont val="Tahoma"/>
            <family val="2"/>
          </rPr>
          <t>CU:</t>
        </r>
      </text>
    </comment>
    <comment ref="I64" authorId="0" shapeId="0">
      <text>
        <r>
          <rPr>
            <sz val="8"/>
            <color indexed="81"/>
            <rFont val="Tahoma"/>
            <family val="2"/>
          </rPr>
          <t>CU:</t>
        </r>
      </text>
    </comment>
    <comment ref="K66" authorId="0" shapeId="0">
      <text>
        <r>
          <rPr>
            <sz val="8"/>
            <color indexed="81"/>
            <rFont val="Tahoma"/>
            <family val="2"/>
          </rPr>
          <t>CU:</t>
        </r>
      </text>
    </comment>
    <comment ref="I68" authorId="0" shapeId="0">
      <text>
        <r>
          <rPr>
            <sz val="8"/>
            <color indexed="81"/>
            <rFont val="Tahoma"/>
            <family val="2"/>
          </rPr>
          <t>CU:</t>
        </r>
      </text>
    </comment>
  </commentList>
</comments>
</file>

<file path=xl/comments7.xml><?xml version="1.0" encoding="utf-8"?>
<comments xmlns="http://schemas.openxmlformats.org/spreadsheetml/2006/main">
  <authors>
    <author>A satisfied Microsoft Office user</author>
    <author>Germán Rivas</author>
  </authors>
  <commentList>
    <comment ref="I8" authorId="0" shapeId="0">
      <text>
        <r>
          <rPr>
            <sz val="8"/>
            <color indexed="81"/>
            <rFont val="Tahoma"/>
            <family val="2"/>
          </rPr>
          <t xml:space="preserve">CU: 
</t>
        </r>
      </text>
    </comment>
    <comment ref="K10" authorId="0" shapeId="0">
      <text>
        <r>
          <rPr>
            <sz val="8"/>
            <color indexed="81"/>
            <rFont val="Tahoma"/>
            <family val="2"/>
          </rPr>
          <t>CU:</t>
        </r>
      </text>
    </comment>
    <comment ref="I12" authorId="0" shapeId="0">
      <text>
        <r>
          <rPr>
            <sz val="8"/>
            <color indexed="81"/>
            <rFont val="Tahoma"/>
            <family val="2"/>
          </rPr>
          <t>CU:</t>
        </r>
      </text>
    </comment>
    <comment ref="M14" authorId="1" shapeId="0">
      <text>
        <r>
          <rPr>
            <b/>
            <sz val="8"/>
            <color indexed="81"/>
            <rFont val="Tahoma"/>
            <family val="2"/>
          </rPr>
          <t>CU:</t>
        </r>
        <r>
          <rPr>
            <sz val="8"/>
            <color indexed="81"/>
            <rFont val="Tahoma"/>
            <family val="2"/>
          </rPr>
          <t xml:space="preserve">
</t>
        </r>
      </text>
    </comment>
    <comment ref="I16" authorId="0" shapeId="0">
      <text>
        <r>
          <rPr>
            <sz val="8"/>
            <color indexed="81"/>
            <rFont val="Tahoma"/>
            <family val="2"/>
          </rPr>
          <t>CU:</t>
        </r>
      </text>
    </comment>
    <comment ref="K18" authorId="0" shapeId="0">
      <text>
        <r>
          <rPr>
            <sz val="8"/>
            <color indexed="81"/>
            <rFont val="Tahoma"/>
            <family val="2"/>
          </rPr>
          <t>CU:</t>
        </r>
      </text>
    </comment>
    <comment ref="I20" authorId="0" shapeId="0">
      <text>
        <r>
          <rPr>
            <sz val="8"/>
            <color indexed="81"/>
            <rFont val="Tahoma"/>
            <family val="2"/>
          </rPr>
          <t>CU:</t>
        </r>
      </text>
    </comment>
    <comment ref="O22" authorId="0" shapeId="0">
      <text>
        <r>
          <rPr>
            <sz val="8"/>
            <color indexed="81"/>
            <rFont val="Tahoma"/>
            <family val="2"/>
          </rPr>
          <t>CU:</t>
        </r>
      </text>
    </comment>
    <comment ref="I24" authorId="0" shapeId="0">
      <text>
        <r>
          <rPr>
            <sz val="8"/>
            <color indexed="81"/>
            <rFont val="Tahoma"/>
            <family val="2"/>
          </rPr>
          <t>CU:</t>
        </r>
      </text>
    </comment>
    <comment ref="K26" authorId="0" shapeId="0">
      <text>
        <r>
          <rPr>
            <sz val="8"/>
            <color indexed="81"/>
            <rFont val="Tahoma"/>
            <family val="2"/>
          </rPr>
          <t>CU:</t>
        </r>
      </text>
    </comment>
    <comment ref="I28" authorId="0" shapeId="0">
      <text>
        <r>
          <rPr>
            <sz val="8"/>
            <color indexed="81"/>
            <rFont val="Tahoma"/>
            <family val="2"/>
          </rPr>
          <t>CU:</t>
        </r>
      </text>
    </comment>
    <comment ref="M30" authorId="0" shapeId="0">
      <text>
        <r>
          <rPr>
            <sz val="8"/>
            <color indexed="81"/>
            <rFont val="Tahoma"/>
            <family val="2"/>
          </rPr>
          <t>CU:</t>
        </r>
      </text>
    </comment>
    <comment ref="I32" authorId="0" shapeId="0">
      <text>
        <r>
          <rPr>
            <sz val="8"/>
            <color indexed="81"/>
            <rFont val="Tahoma"/>
            <family val="2"/>
          </rPr>
          <t>CU:</t>
        </r>
      </text>
    </comment>
    <comment ref="K34" authorId="0" shapeId="0">
      <text>
        <r>
          <rPr>
            <sz val="8"/>
            <color indexed="81"/>
            <rFont val="Tahoma"/>
            <family val="2"/>
          </rPr>
          <t>CU:</t>
        </r>
      </text>
    </comment>
    <comment ref="I36" authorId="0" shapeId="0">
      <text>
        <r>
          <rPr>
            <sz val="8"/>
            <color indexed="81"/>
            <rFont val="Tahoma"/>
            <family val="2"/>
          </rPr>
          <t>CU:</t>
        </r>
      </text>
    </comment>
    <comment ref="O38" authorId="0" shapeId="0">
      <text>
        <r>
          <rPr>
            <sz val="8"/>
            <color indexed="81"/>
            <rFont val="Tahoma"/>
            <family val="2"/>
          </rPr>
          <t xml:space="preserve">CU: </t>
        </r>
      </text>
    </comment>
    <comment ref="I40" authorId="0" shapeId="0">
      <text>
        <r>
          <rPr>
            <sz val="8"/>
            <color indexed="81"/>
            <rFont val="Tahoma"/>
            <family val="2"/>
          </rPr>
          <t>CU:</t>
        </r>
      </text>
    </comment>
    <comment ref="K42" authorId="0" shapeId="0">
      <text>
        <r>
          <rPr>
            <sz val="8"/>
            <color indexed="81"/>
            <rFont val="Tahoma"/>
            <family val="2"/>
          </rPr>
          <t>CU:</t>
        </r>
      </text>
    </comment>
    <comment ref="I44" authorId="0" shapeId="0">
      <text>
        <r>
          <rPr>
            <sz val="8"/>
            <color indexed="81"/>
            <rFont val="Tahoma"/>
            <family val="2"/>
          </rPr>
          <t>CU:</t>
        </r>
      </text>
    </comment>
    <comment ref="M46" authorId="0" shapeId="0">
      <text>
        <r>
          <rPr>
            <sz val="8"/>
            <color indexed="81"/>
            <rFont val="Tahoma"/>
            <family val="2"/>
          </rPr>
          <t>CU:</t>
        </r>
      </text>
    </comment>
    <comment ref="I48" authorId="0" shapeId="0">
      <text>
        <r>
          <rPr>
            <sz val="8"/>
            <color indexed="81"/>
            <rFont val="Tahoma"/>
            <family val="2"/>
          </rPr>
          <t>CU:</t>
        </r>
      </text>
    </comment>
    <comment ref="K50" authorId="0" shapeId="0">
      <text>
        <r>
          <rPr>
            <sz val="8"/>
            <color indexed="81"/>
            <rFont val="Tahoma"/>
            <family val="2"/>
          </rPr>
          <t>CU:</t>
        </r>
      </text>
    </comment>
    <comment ref="I52" authorId="0" shapeId="0">
      <text>
        <r>
          <rPr>
            <sz val="8"/>
            <color indexed="81"/>
            <rFont val="Tahoma"/>
            <family val="2"/>
          </rPr>
          <t>CU:</t>
        </r>
      </text>
    </comment>
    <comment ref="O54" authorId="0" shapeId="0">
      <text>
        <r>
          <rPr>
            <sz val="8"/>
            <color indexed="81"/>
            <rFont val="Tahoma"/>
            <family val="2"/>
          </rPr>
          <t>CU:</t>
        </r>
      </text>
    </comment>
    <comment ref="I56" authorId="0" shapeId="0">
      <text>
        <r>
          <rPr>
            <sz val="8"/>
            <color indexed="81"/>
            <rFont val="Tahoma"/>
            <family val="2"/>
          </rPr>
          <t>CU:</t>
        </r>
      </text>
    </comment>
    <comment ref="K58" authorId="0" shapeId="0">
      <text>
        <r>
          <rPr>
            <sz val="8"/>
            <color indexed="81"/>
            <rFont val="Tahoma"/>
            <family val="2"/>
          </rPr>
          <t>CU:</t>
        </r>
      </text>
    </comment>
    <comment ref="I60" authorId="0" shapeId="0">
      <text>
        <r>
          <rPr>
            <sz val="8"/>
            <color indexed="81"/>
            <rFont val="Tahoma"/>
            <family val="2"/>
          </rPr>
          <t>CU:</t>
        </r>
      </text>
    </comment>
    <comment ref="M62" authorId="0" shapeId="0">
      <text>
        <r>
          <rPr>
            <sz val="8"/>
            <color indexed="81"/>
            <rFont val="Tahoma"/>
            <family val="2"/>
          </rPr>
          <t>CU:</t>
        </r>
      </text>
    </comment>
    <comment ref="I64" authorId="0" shapeId="0">
      <text>
        <r>
          <rPr>
            <sz val="8"/>
            <color indexed="81"/>
            <rFont val="Tahoma"/>
            <family val="2"/>
          </rPr>
          <t>CU:</t>
        </r>
      </text>
    </comment>
    <comment ref="K66" authorId="0" shapeId="0">
      <text>
        <r>
          <rPr>
            <sz val="8"/>
            <color indexed="81"/>
            <rFont val="Tahoma"/>
            <family val="2"/>
          </rPr>
          <t>CU:</t>
        </r>
      </text>
    </comment>
    <comment ref="I68" authorId="0" shapeId="0">
      <text>
        <r>
          <rPr>
            <sz val="8"/>
            <color indexed="81"/>
            <rFont val="Tahoma"/>
            <family val="2"/>
          </rPr>
          <t>CU:</t>
        </r>
      </text>
    </comment>
  </commentList>
</comments>
</file>

<file path=xl/sharedStrings.xml><?xml version="1.0" encoding="utf-8"?>
<sst xmlns="http://schemas.openxmlformats.org/spreadsheetml/2006/main" count="1120" uniqueCount="209">
  <si>
    <t>Referee</t>
  </si>
  <si>
    <t>vs.</t>
  </si>
  <si>
    <t>Día, Fecha</t>
  </si>
  <si>
    <t>Ciudad</t>
  </si>
  <si>
    <t>SENCILLOS CUADRO PRINCIPAL</t>
  </si>
  <si>
    <t>Torneo</t>
  </si>
  <si>
    <t>Clase</t>
  </si>
  <si>
    <t>Categoría</t>
  </si>
  <si>
    <t>Sede</t>
  </si>
  <si>
    <t>Fecha</t>
  </si>
  <si>
    <t>St.</t>
  </si>
  <si>
    <t>Siembra</t>
  </si>
  <si>
    <t>Apellido y   Nombre</t>
  </si>
  <si>
    <t>Liga</t>
  </si>
  <si>
    <t>2da Ronda</t>
  </si>
  <si>
    <t>Cuartos</t>
  </si>
  <si>
    <t>Semifinales</t>
  </si>
  <si>
    <t>A</t>
  </si>
  <si>
    <t>b</t>
  </si>
  <si>
    <t>60 60</t>
  </si>
  <si>
    <t>64 60</t>
  </si>
  <si>
    <t>B</t>
  </si>
  <si>
    <t>W.O. No Show</t>
  </si>
  <si>
    <t>a</t>
  </si>
  <si>
    <t>61 61</t>
  </si>
  <si>
    <t>61 62</t>
  </si>
  <si>
    <t>Ganador</t>
  </si>
  <si>
    <t>64 61</t>
  </si>
  <si>
    <t>63 75</t>
  </si>
  <si>
    <t>61 60</t>
  </si>
  <si>
    <t>62 63</t>
  </si>
  <si>
    <t>61 63</t>
  </si>
  <si>
    <t>Siembras</t>
  </si>
  <si>
    <t>Lucky Losers</t>
  </si>
  <si>
    <t>Supervisor FCT</t>
  </si>
  <si>
    <t>Octavos</t>
  </si>
  <si>
    <t>Semifinal</t>
  </si>
  <si>
    <t>Final</t>
  </si>
  <si>
    <t>62 62</t>
  </si>
  <si>
    <t>63 61</t>
  </si>
  <si>
    <t>63 76(3)</t>
  </si>
  <si>
    <t>60 61</t>
  </si>
  <si>
    <t>62 61</t>
  </si>
  <si>
    <t>CAMPEON</t>
  </si>
  <si>
    <t>75 63</t>
  </si>
  <si>
    <t>64 62</t>
  </si>
  <si>
    <t>63 67(5) 76(3)</t>
  </si>
  <si>
    <t>60 57 64</t>
  </si>
  <si>
    <t>DOBLES CUADRO PRINCIPAL</t>
  </si>
  <si>
    <t>Apellido    Nombre</t>
  </si>
  <si>
    <t>63 62</t>
  </si>
  <si>
    <t xml:space="preserve">  </t>
  </si>
  <si>
    <t>76(4) 61</t>
  </si>
  <si>
    <t>63 26 61</t>
  </si>
  <si>
    <t>62 64</t>
  </si>
  <si>
    <t>62 76(5)</t>
  </si>
  <si>
    <t>60 63</t>
  </si>
  <si>
    <t>60 62</t>
  </si>
  <si>
    <t>64 67(4) 76(1)</t>
  </si>
  <si>
    <t>63 63</t>
  </si>
  <si>
    <t>76(4) 36 63</t>
  </si>
  <si>
    <t>61 64</t>
  </si>
  <si>
    <t>75 61</t>
  </si>
  <si>
    <t>46 64 64</t>
  </si>
  <si>
    <t>62 75</t>
  </si>
  <si>
    <t>63 67(7) 63</t>
  </si>
  <si>
    <t>60 46 62</t>
  </si>
  <si>
    <t>46 63 63</t>
  </si>
  <si>
    <t>CUADRO PRINCIPAL</t>
  </si>
  <si>
    <t>CALDAS</t>
  </si>
  <si>
    <t>TOLIMA</t>
  </si>
  <si>
    <t>ATLANTICO</t>
  </si>
  <si>
    <t>CUNDINAMARCA</t>
  </si>
  <si>
    <t>BOLIVAR</t>
  </si>
  <si>
    <t>QUINDIO</t>
  </si>
  <si>
    <t>VALLE</t>
  </si>
  <si>
    <t>BOYACA</t>
  </si>
  <si>
    <t>RISARALDA</t>
  </si>
  <si>
    <t>ANTIOQUIA</t>
  </si>
  <si>
    <t>SANTANDER</t>
  </si>
  <si>
    <t>META</t>
  </si>
  <si>
    <t>CASANARE</t>
  </si>
  <si>
    <t>BOGOTA</t>
  </si>
  <si>
    <t>2-0</t>
  </si>
  <si>
    <t>63 36 75</t>
  </si>
  <si>
    <t>64 76(3)</t>
  </si>
  <si>
    <t>63 64</t>
  </si>
  <si>
    <t>46 61 62</t>
  </si>
  <si>
    <t>60 75</t>
  </si>
  <si>
    <t>2 - 0</t>
  </si>
  <si>
    <t>2-1</t>
  </si>
  <si>
    <t>FINAL JUEGOS INTERCOLEGIADOS SUPÉRATE</t>
  </si>
  <si>
    <t>Circuito Juvenil Colombiano</t>
  </si>
  <si>
    <t>Todos los partidos son jugados al mejor de 3 tie-breaks sets</t>
  </si>
  <si>
    <t>Semana del:</t>
  </si>
  <si>
    <t>Ciudad / Departamento</t>
  </si>
  <si>
    <t>Bogotá</t>
  </si>
  <si>
    <t>Jueves 22 de octubre</t>
  </si>
  <si>
    <t>DÍA 1</t>
  </si>
  <si>
    <t>Luis Mario Aristizábal</t>
  </si>
  <si>
    <t>Grupo y Tiempo</t>
  </si>
  <si>
    <t>Cancha</t>
  </si>
  <si>
    <t>EQUIPO</t>
  </si>
  <si>
    <t>MARCADOR</t>
  </si>
  <si>
    <t>CATEGORÍA</t>
  </si>
  <si>
    <t>PRINCIPAL</t>
  </si>
  <si>
    <t>Hora Inicio</t>
  </si>
  <si>
    <t>MASCULINA</t>
  </si>
  <si>
    <t>At 9:00 am</t>
  </si>
  <si>
    <t>Si1</t>
  </si>
  <si>
    <t>GRISALES MATEO</t>
  </si>
  <si>
    <t>ALFONSO DAVID</t>
  </si>
  <si>
    <t>09:00</t>
  </si>
  <si>
    <t>Si2</t>
  </si>
  <si>
    <t>SALAZAR B NICOLAS</t>
  </si>
  <si>
    <t>DIAZ KENNETH</t>
  </si>
  <si>
    <t>After 20 min</t>
  </si>
  <si>
    <t>Do</t>
  </si>
  <si>
    <t>NJ</t>
  </si>
  <si>
    <t>and</t>
  </si>
  <si>
    <t>At 10:00 am</t>
  </si>
  <si>
    <t>SANDOVAL JUAN P</t>
  </si>
  <si>
    <t>MIRANDA P SERGIO</t>
  </si>
  <si>
    <t>After 10 min.</t>
  </si>
  <si>
    <t>LIZARAZO HAROLD S</t>
  </si>
  <si>
    <t>AREVALO ANDRES</t>
  </si>
  <si>
    <t>62 60</t>
  </si>
  <si>
    <t>NORTE DE SANTANDER</t>
  </si>
  <si>
    <t>At 11:00 am</t>
  </si>
  <si>
    <t>RAPONE ALESSANDRO M</t>
  </si>
  <si>
    <t>PUERTA HASSEF S</t>
  </si>
  <si>
    <t>CORINALDI ALLAN R</t>
  </si>
  <si>
    <t>ANGULO LEONARDO A</t>
  </si>
  <si>
    <t>FEMENINA</t>
  </si>
  <si>
    <t>TABARES JUANITA</t>
  </si>
  <si>
    <t>ORTIZ LAURA L</t>
  </si>
  <si>
    <t>VILLEGAS MARIA C</t>
  </si>
  <si>
    <t>CORTAZAR JENNIFER</t>
  </si>
  <si>
    <t>CANTOR VALENTINA</t>
  </si>
  <si>
    <t>2 - 1</t>
  </si>
  <si>
    <t>At 1:00 pm</t>
  </si>
  <si>
    <t>FERRERO CAMILO</t>
  </si>
  <si>
    <t>BENAVIDES GUILLERMO</t>
  </si>
  <si>
    <t>CARDONA ANDRES M</t>
  </si>
  <si>
    <t>TREJOS JAIME A</t>
  </si>
  <si>
    <t>62 76(4)</t>
  </si>
  <si>
    <t>CUY MARIA P</t>
  </si>
  <si>
    <t>OSORIO VALENTINA</t>
  </si>
  <si>
    <t>SILVA ANDREA X</t>
  </si>
  <si>
    <t>PEDRAZA MARIA F</t>
  </si>
  <si>
    <t>HERRERA DAVID A</t>
  </si>
  <si>
    <t>LOPEZ SEBASTIAN</t>
  </si>
  <si>
    <t>51 Retiro</t>
  </si>
  <si>
    <t>MEJIA CARLOS J</t>
  </si>
  <si>
    <t>CANTOR FRANCISCO J</t>
  </si>
  <si>
    <t>CAICEDO NICOLAS E</t>
  </si>
  <si>
    <t>SEBASTIAN LOPEZ</t>
  </si>
  <si>
    <t>At 200 pm</t>
  </si>
  <si>
    <t>RUIZ JUAN D</t>
  </si>
  <si>
    <t>GAITAN SEBASTIAN C</t>
  </si>
  <si>
    <t>ESPINOSA LUCAS</t>
  </si>
  <si>
    <t>ACOSTA OMAR S</t>
  </si>
  <si>
    <t>LOPEZ JAVIER A</t>
  </si>
  <si>
    <t>RODAS JUAN PABLO</t>
  </si>
  <si>
    <t>SANCHEZ SAMUEL E</t>
  </si>
  <si>
    <t>DELGADO CAMILO A</t>
  </si>
  <si>
    <t>GIRALDO DIEGO A</t>
  </si>
  <si>
    <t>76(3) 75</t>
  </si>
  <si>
    <t>67(3) 61 75</t>
  </si>
  <si>
    <t>36 63 63</t>
  </si>
  <si>
    <t>Viernes 23 de Octubre</t>
  </si>
  <si>
    <t>DÍA 2</t>
  </si>
  <si>
    <t>4TOS.</t>
  </si>
  <si>
    <t>MEDINA PAULA A</t>
  </si>
  <si>
    <t>PERALES EYLIN Y</t>
  </si>
  <si>
    <t>36 62 75</t>
  </si>
  <si>
    <t>COLLAZOS ANA M</t>
  </si>
  <si>
    <t>MATAMOROS GABRIELA</t>
  </si>
  <si>
    <t>76(2) 76(2)</t>
  </si>
  <si>
    <t>TREJOS ANA S</t>
  </si>
  <si>
    <t>MORA INDIRA L</t>
  </si>
  <si>
    <t>46 61 64</t>
  </si>
  <si>
    <t>GIRALDO NATALIA A</t>
  </si>
  <si>
    <t>BELTRAN MARIA S</t>
  </si>
  <si>
    <t>64 75</t>
  </si>
  <si>
    <t>62 67(5) 63</t>
  </si>
  <si>
    <t>SANTIAGO DANA K</t>
  </si>
  <si>
    <t>06 63 75</t>
  </si>
  <si>
    <t>PEÑA ISABELA</t>
  </si>
  <si>
    <t>64 67(7) 63</t>
  </si>
  <si>
    <t>LOPEZ SEBASTIAN.</t>
  </si>
  <si>
    <t>At 2:00 pm</t>
  </si>
  <si>
    <t>PLAZAS JOSE A</t>
  </si>
  <si>
    <t>ORDUZ DIEGO</t>
  </si>
  <si>
    <t>GOMEZ JORGE ANDRES</t>
  </si>
  <si>
    <t>GUTIERREZ LAURA A</t>
  </si>
  <si>
    <t>LOSADA VALENTINA</t>
  </si>
  <si>
    <t>GALEANO DANNA V</t>
  </si>
  <si>
    <t>SEMI</t>
  </si>
  <si>
    <t>63 46 61</t>
  </si>
  <si>
    <t>64 64</t>
  </si>
  <si>
    <t>46 63 64</t>
  </si>
  <si>
    <t>Sábado 24 de Octubre</t>
  </si>
  <si>
    <t>DÍA 3</t>
  </si>
  <si>
    <t>FINAL</t>
  </si>
  <si>
    <t>08:30</t>
  </si>
  <si>
    <t>At 08:30 am</t>
  </si>
  <si>
    <t>36 62 60</t>
  </si>
  <si>
    <t>62 36 76(3)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</si>
</sst>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mmm\-yyyy"/>
    <numFmt numFmtId="165" formatCode="[$-240A]h:mm:ss\ AM/PM;@"/>
  </numFmts>
  <fonts count="56">
    <font>
      <sz val="11"/>
      <color theme="1"/>
      <name val="Calibri"/>
      <family val="2"/>
      <scheme val="minor"/>
    </font>
    <font>
      <sz val="10"/>
      <name val="Arial"/>
      <family val="2"/>
    </font>
    <font>
      <b/>
      <i/>
      <sz val="10"/>
      <name val="Arial"/>
      <family val="2"/>
    </font>
    <font>
      <sz val="7"/>
      <name val="Arial"/>
      <family val="2"/>
    </font>
    <font>
      <b/>
      <sz val="20"/>
      <name val="Arial"/>
      <family val="2"/>
    </font>
    <font>
      <sz val="20"/>
      <name val="Arial"/>
      <family val="2"/>
    </font>
    <font>
      <b/>
      <sz val="10"/>
      <name val="Arial"/>
      <family val="2"/>
    </font>
    <font>
      <b/>
      <sz val="11"/>
      <name val="Arial"/>
      <family val="2"/>
    </font>
    <font>
      <b/>
      <sz val="7"/>
      <name val="Arial"/>
      <family val="2"/>
    </font>
    <font>
      <b/>
      <sz val="7"/>
      <color indexed="8"/>
      <name val="Arial"/>
      <family val="2"/>
    </font>
    <font>
      <b/>
      <sz val="8"/>
      <color indexed="8"/>
      <name val="Arial"/>
      <family val="2"/>
    </font>
    <font>
      <b/>
      <sz val="8"/>
      <name val="Arial"/>
      <family val="2"/>
    </font>
    <font>
      <b/>
      <sz val="9"/>
      <name val="Arial"/>
      <family val="2"/>
    </font>
    <font>
      <b/>
      <sz val="14"/>
      <name val="Arial"/>
      <family val="2"/>
    </font>
    <font>
      <sz val="9"/>
      <name val="Arial"/>
      <family val="2"/>
    </font>
    <font>
      <sz val="8"/>
      <name val="Arial"/>
      <family val="2"/>
    </font>
    <font>
      <sz val="20"/>
      <color indexed="9"/>
      <name val="Arial"/>
      <family val="2"/>
    </font>
    <font>
      <sz val="10"/>
      <color indexed="9"/>
      <name val="Arial"/>
      <family val="2"/>
    </font>
    <font>
      <sz val="8"/>
      <color indexed="8"/>
      <name val="Arial"/>
      <family val="2"/>
    </font>
    <font>
      <b/>
      <sz val="7"/>
      <color indexed="9"/>
      <name val="Arial"/>
      <family val="2"/>
    </font>
    <font>
      <sz val="6"/>
      <name val="Arial"/>
      <family val="2"/>
    </font>
    <font>
      <b/>
      <sz val="8"/>
      <color indexed="9"/>
      <name val="Arial"/>
      <family val="2"/>
    </font>
    <font>
      <sz val="7"/>
      <color indexed="9"/>
      <name val="Arial"/>
      <family val="2"/>
    </font>
    <font>
      <sz val="6"/>
      <color indexed="9"/>
      <name val="Arial"/>
      <family val="2"/>
    </font>
    <font>
      <b/>
      <sz val="8.5"/>
      <name val="Arial"/>
      <family val="2"/>
    </font>
    <font>
      <sz val="8.5"/>
      <name val="Arial"/>
      <family val="2"/>
    </font>
    <font>
      <sz val="8"/>
      <color indexed="9"/>
      <name val="Arial"/>
      <family val="2"/>
    </font>
    <font>
      <sz val="8.5"/>
      <color indexed="9"/>
      <name val="Arial"/>
      <family val="2"/>
    </font>
    <font>
      <sz val="8"/>
      <color indexed="42"/>
      <name val="Arial"/>
      <family val="2"/>
    </font>
    <font>
      <sz val="8"/>
      <color indexed="33"/>
      <name val="Arial"/>
      <family val="2"/>
    </font>
    <font>
      <i/>
      <sz val="8"/>
      <color indexed="9"/>
      <name val="Arial"/>
      <family val="2"/>
    </font>
    <font>
      <sz val="8"/>
      <color indexed="22"/>
      <name val="Arial"/>
      <family val="2"/>
    </font>
    <font>
      <sz val="8"/>
      <color indexed="47"/>
      <name val="Arial"/>
      <family val="2"/>
    </font>
    <font>
      <i/>
      <sz val="8"/>
      <name val="Arial"/>
      <family val="2"/>
    </font>
    <font>
      <b/>
      <sz val="8"/>
      <color indexed="33"/>
      <name val="Arial"/>
      <family val="2"/>
    </font>
    <font>
      <i/>
      <sz val="8.5"/>
      <color indexed="9"/>
      <name val="Arial"/>
      <family val="2"/>
    </font>
    <font>
      <sz val="7"/>
      <color indexed="8"/>
      <name val="Arial"/>
      <family val="2"/>
    </font>
    <font>
      <sz val="8"/>
      <color indexed="81"/>
      <name val="Tahoma"/>
      <family val="2"/>
    </font>
    <font>
      <b/>
      <sz val="8"/>
      <color indexed="81"/>
      <name val="Tahoma"/>
      <family val="2"/>
    </font>
    <font>
      <b/>
      <i/>
      <sz val="8"/>
      <name val="Arial"/>
      <family val="2"/>
    </font>
    <font>
      <sz val="8.5"/>
      <color indexed="8"/>
      <name val="Arial"/>
      <family val="2"/>
    </font>
    <font>
      <sz val="8.5"/>
      <color indexed="22"/>
      <name val="Arial"/>
      <family val="2"/>
    </font>
    <font>
      <sz val="8.5"/>
      <color indexed="33"/>
      <name val="Arial"/>
      <family val="2"/>
    </font>
    <font>
      <sz val="8.5"/>
      <color indexed="42"/>
      <name val="Arial"/>
      <family val="2"/>
    </font>
    <font>
      <sz val="14"/>
      <name val="Arial"/>
      <family val="2"/>
    </font>
    <font>
      <sz val="14"/>
      <color indexed="9"/>
      <name val="Arial"/>
      <family val="2"/>
    </font>
    <font>
      <sz val="10"/>
      <name val="Geneva"/>
    </font>
    <font>
      <b/>
      <sz val="24"/>
      <name val="Arial"/>
      <family val="2"/>
    </font>
    <font>
      <b/>
      <i/>
      <sz val="16"/>
      <name val="Arial"/>
      <family val="2"/>
    </font>
    <font>
      <b/>
      <sz val="16"/>
      <name val="Arial"/>
      <family val="2"/>
    </font>
    <font>
      <sz val="16"/>
      <name val="Arial"/>
      <family val="2"/>
    </font>
    <font>
      <b/>
      <sz val="12"/>
      <name val="Arial"/>
      <family val="2"/>
    </font>
    <font>
      <sz val="8"/>
      <name val="Geneva"/>
      <family val="2"/>
    </font>
    <font>
      <sz val="10"/>
      <name val="Geneva"/>
      <family val="2"/>
    </font>
    <font>
      <sz val="12"/>
      <name val="Arial"/>
      <family val="2"/>
    </font>
    <font>
      <sz val="11"/>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6">
    <xf numFmtId="0" fontId="0"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46" fillId="0" borderId="0"/>
  </cellStyleXfs>
  <cellXfs count="395">
    <xf numFmtId="0" fontId="0" fillId="0" borderId="0" xfId="0"/>
    <xf numFmtId="0" fontId="1" fillId="0" borderId="0" xfId="1"/>
    <xf numFmtId="49" fontId="5" fillId="0" borderId="0" xfId="1" applyNumberFormat="1" applyFont="1" applyAlignment="1">
      <alignment vertical="top"/>
    </xf>
    <xf numFmtId="0" fontId="1" fillId="0" borderId="0" xfId="1" applyAlignment="1">
      <alignment vertical="center"/>
    </xf>
    <xf numFmtId="0" fontId="3" fillId="0" borderId="0" xfId="1" applyFont="1" applyAlignment="1">
      <alignment vertical="center"/>
    </xf>
    <xf numFmtId="49" fontId="4" fillId="0" borderId="0" xfId="1" applyNumberFormat="1" applyFont="1" applyFill="1" applyBorder="1" applyAlignment="1">
      <alignment vertical="top"/>
    </xf>
    <xf numFmtId="49" fontId="4" fillId="0" borderId="0" xfId="1" applyNumberFormat="1" applyFont="1" applyBorder="1" applyAlignment="1">
      <alignment vertical="top"/>
    </xf>
    <xf numFmtId="49" fontId="5" fillId="0" borderId="0" xfId="1" applyNumberFormat="1" applyFont="1" applyBorder="1" applyAlignment="1">
      <alignment vertical="top"/>
    </xf>
    <xf numFmtId="49" fontId="6" fillId="0" borderId="0" xfId="1" applyNumberFormat="1" applyFont="1" applyBorder="1" applyAlignment="1">
      <alignment horizontal="left"/>
    </xf>
    <xf numFmtId="49" fontId="16" fillId="0" borderId="0" xfId="1" applyNumberFormat="1" applyFont="1" applyBorder="1" applyAlignment="1">
      <alignment vertical="top"/>
    </xf>
    <xf numFmtId="0" fontId="5" fillId="0" borderId="0" xfId="1" applyFont="1" applyBorder="1" applyAlignment="1">
      <alignment vertical="top"/>
    </xf>
    <xf numFmtId="49" fontId="16" fillId="0" borderId="0" xfId="1" applyNumberFormat="1" applyFont="1" applyAlignment="1">
      <alignment vertical="top"/>
    </xf>
    <xf numFmtId="0" fontId="6" fillId="0" borderId="0" xfId="1" applyNumberFormat="1" applyFont="1" applyFill="1" applyBorder="1" applyAlignment="1">
      <alignment vertical="top"/>
    </xf>
    <xf numFmtId="0" fontId="2" fillId="0" borderId="0" xfId="1" applyNumberFormat="1" applyFont="1" applyAlignment="1" applyProtection="1">
      <alignment horizontal="left" vertical="center"/>
    </xf>
    <xf numFmtId="0" fontId="1" fillId="0" borderId="0" xfId="1" applyFont="1"/>
    <xf numFmtId="0" fontId="11" fillId="0" borderId="0" xfId="1" applyNumberFormat="1" applyFont="1"/>
    <xf numFmtId="0" fontId="1" fillId="0" borderId="0" xfId="1" applyNumberFormat="1" applyFont="1"/>
    <xf numFmtId="0" fontId="6" fillId="0" borderId="0" xfId="1" applyNumberFormat="1" applyFont="1"/>
    <xf numFmtId="0" fontId="15" fillId="0" borderId="0" xfId="1" applyNumberFormat="1" applyFont="1"/>
    <xf numFmtId="0" fontId="17" fillId="0" borderId="0" xfId="1" applyNumberFormat="1" applyFont="1"/>
    <xf numFmtId="49" fontId="17" fillId="0" borderId="0" xfId="1" applyNumberFormat="1" applyFont="1"/>
    <xf numFmtId="0" fontId="8" fillId="0" borderId="0" xfId="1" applyNumberFormat="1" applyFont="1" applyFill="1" applyBorder="1" applyAlignment="1">
      <alignment vertical="center"/>
    </xf>
    <xf numFmtId="0" fontId="18" fillId="0" borderId="0" xfId="1" applyNumberFormat="1" applyFont="1" applyAlignment="1">
      <alignment horizontal="center"/>
    </xf>
    <xf numFmtId="0" fontId="8" fillId="0" borderId="0" xfId="1" applyNumberFormat="1" applyFont="1" applyFill="1" applyAlignment="1">
      <alignment vertical="center"/>
    </xf>
    <xf numFmtId="0" fontId="19" fillId="0" borderId="0" xfId="1" applyNumberFormat="1" applyFont="1" applyFill="1" applyBorder="1" applyAlignment="1">
      <alignment vertical="center"/>
    </xf>
    <xf numFmtId="49" fontId="8" fillId="0" borderId="0" xfId="1" applyNumberFormat="1" applyFont="1" applyFill="1" applyBorder="1" applyAlignment="1">
      <alignment vertical="center"/>
    </xf>
    <xf numFmtId="49" fontId="19" fillId="0" borderId="0" xfId="1" applyNumberFormat="1" applyFont="1" applyFill="1" applyAlignment="1">
      <alignment vertical="center"/>
    </xf>
    <xf numFmtId="0" fontId="20" fillId="0" borderId="0" xfId="1" applyFont="1" applyFill="1" applyBorder="1" applyAlignment="1">
      <alignment vertical="center"/>
    </xf>
    <xf numFmtId="164" fontId="18" fillId="0" borderId="0" xfId="1" applyNumberFormat="1" applyFont="1" applyFill="1" applyBorder="1" applyAlignment="1">
      <alignment vertical="center"/>
    </xf>
    <xf numFmtId="49" fontId="9" fillId="0" borderId="0" xfId="1" applyNumberFormat="1" applyFont="1" applyFill="1" applyBorder="1" applyAlignment="1">
      <alignment horizontal="right" vertical="center"/>
    </xf>
    <xf numFmtId="49" fontId="11" fillId="0" borderId="0" xfId="1" applyNumberFormat="1" applyFont="1" applyFill="1" applyBorder="1" applyAlignment="1">
      <alignment vertical="center"/>
    </xf>
    <xf numFmtId="49" fontId="11" fillId="0" borderId="0" xfId="1" applyNumberFormat="1" applyFont="1" applyBorder="1" applyAlignment="1">
      <alignment vertical="center"/>
    </xf>
    <xf numFmtId="49" fontId="1" fillId="0" borderId="0" xfId="1" applyNumberFormat="1" applyBorder="1" applyAlignment="1">
      <alignment vertical="center"/>
    </xf>
    <xf numFmtId="49" fontId="21" fillId="0" borderId="0" xfId="1" applyNumberFormat="1" applyFont="1" applyBorder="1" applyAlignment="1">
      <alignment vertical="center"/>
    </xf>
    <xf numFmtId="49" fontId="11" fillId="0" borderId="0" xfId="4" applyNumberFormat="1" applyFont="1" applyBorder="1" applyAlignment="1" applyProtection="1">
      <alignment vertical="center"/>
      <protection locked="0"/>
    </xf>
    <xf numFmtId="0" fontId="10" fillId="0" borderId="0" xfId="1" applyNumberFormat="1" applyFont="1" applyBorder="1" applyAlignment="1">
      <alignment horizontal="right" vertical="center"/>
    </xf>
    <xf numFmtId="49" fontId="10" fillId="0" borderId="0" xfId="1" applyNumberFormat="1" applyFont="1" applyBorder="1" applyAlignment="1">
      <alignment horizontal="right" vertical="center"/>
    </xf>
    <xf numFmtId="0" fontId="11" fillId="0" borderId="0" xfId="1" applyFont="1" applyBorder="1" applyAlignment="1">
      <alignment vertical="center"/>
    </xf>
    <xf numFmtId="49" fontId="3" fillId="0" borderId="13" xfId="1" applyNumberFormat="1" applyFont="1" applyFill="1" applyBorder="1" applyAlignment="1">
      <alignment horizontal="right" vertical="center"/>
    </xf>
    <xf numFmtId="49" fontId="3" fillId="0" borderId="13" xfId="1" applyNumberFormat="1" applyFont="1" applyFill="1" applyBorder="1" applyAlignment="1">
      <alignment horizontal="center" vertical="center"/>
    </xf>
    <xf numFmtId="0" fontId="3" fillId="0" borderId="13" xfId="1" applyNumberFormat="1" applyFont="1" applyFill="1" applyBorder="1" applyAlignment="1">
      <alignment horizontal="center" vertical="center"/>
    </xf>
    <xf numFmtId="49" fontId="3" fillId="0" borderId="14" xfId="1" applyNumberFormat="1" applyFont="1" applyFill="1" applyBorder="1" applyAlignment="1">
      <alignment horizontal="left" vertical="center"/>
    </xf>
    <xf numFmtId="49" fontId="3" fillId="0" borderId="15" xfId="1" applyNumberFormat="1" applyFont="1" applyFill="1" applyBorder="1" applyAlignment="1">
      <alignment horizontal="left" vertical="center"/>
    </xf>
    <xf numFmtId="49" fontId="3" fillId="0" borderId="16" xfId="1" applyNumberFormat="1" applyFont="1" applyFill="1" applyBorder="1" applyAlignment="1">
      <alignment vertical="center"/>
    </xf>
    <xf numFmtId="49" fontId="22" fillId="0" borderId="16" xfId="1" applyNumberFormat="1" applyFont="1" applyFill="1" applyBorder="1" applyAlignment="1">
      <alignment horizontal="center" vertical="center"/>
    </xf>
    <xf numFmtId="49" fontId="3" fillId="0" borderId="14" xfId="1" applyNumberFormat="1" applyFont="1" applyFill="1" applyBorder="1" applyAlignment="1">
      <alignment horizontal="center" vertical="center"/>
    </xf>
    <xf numFmtId="49" fontId="3" fillId="0" borderId="17" xfId="1" applyNumberFormat="1" applyFont="1" applyFill="1" applyBorder="1" applyAlignment="1">
      <alignment horizontal="center" vertical="center"/>
    </xf>
    <xf numFmtId="49" fontId="22" fillId="0" borderId="0" xfId="1" applyNumberFormat="1" applyFont="1" applyFill="1" applyBorder="1" applyAlignment="1">
      <alignment vertical="center"/>
    </xf>
    <xf numFmtId="0" fontId="20" fillId="0" borderId="0" xfId="1" applyFont="1" applyFill="1" applyAlignment="1">
      <alignment vertical="center"/>
    </xf>
    <xf numFmtId="49" fontId="20" fillId="0" borderId="18" xfId="1" applyNumberFormat="1" applyFont="1" applyFill="1" applyBorder="1" applyAlignment="1">
      <alignment horizontal="right" vertical="center"/>
    </xf>
    <xf numFmtId="49" fontId="20" fillId="0" borderId="18" xfId="1" applyNumberFormat="1" applyFont="1" applyFill="1" applyBorder="1" applyAlignment="1">
      <alignment horizontal="center" vertical="center"/>
    </xf>
    <xf numFmtId="0" fontId="20" fillId="0" borderId="18" xfId="1" applyNumberFormat="1" applyFont="1" applyFill="1" applyBorder="1" applyAlignment="1">
      <alignment horizontal="center" vertical="center"/>
    </xf>
    <xf numFmtId="49" fontId="20" fillId="0" borderId="19" xfId="1" applyNumberFormat="1" applyFont="1" applyFill="1" applyBorder="1" applyAlignment="1">
      <alignment horizontal="left" vertical="center"/>
    </xf>
    <xf numFmtId="49" fontId="20" fillId="0" borderId="10" xfId="1" applyNumberFormat="1" applyFont="1" applyFill="1" applyBorder="1" applyAlignment="1">
      <alignment horizontal="left" vertical="center"/>
    </xf>
    <xf numFmtId="49" fontId="1" fillId="0" borderId="2" xfId="1" applyNumberFormat="1" applyFill="1" applyBorder="1" applyAlignment="1">
      <alignment vertical="center"/>
    </xf>
    <xf numFmtId="49" fontId="23" fillId="0" borderId="2" xfId="1" applyNumberFormat="1" applyFont="1" applyFill="1" applyBorder="1" applyAlignment="1">
      <alignment horizontal="center" vertical="center"/>
    </xf>
    <xf numFmtId="49" fontId="20" fillId="0" borderId="19" xfId="1" applyNumberFormat="1" applyFont="1" applyFill="1" applyBorder="1" applyAlignment="1">
      <alignment horizontal="center" vertical="center"/>
    </xf>
    <xf numFmtId="49" fontId="20" fillId="0" borderId="17" xfId="1" applyNumberFormat="1" applyFont="1" applyFill="1" applyBorder="1" applyAlignment="1">
      <alignment horizontal="center" vertical="center"/>
    </xf>
    <xf numFmtId="49" fontId="23" fillId="0" borderId="0" xfId="1" applyNumberFormat="1" applyFont="1" applyFill="1" applyBorder="1" applyAlignment="1">
      <alignment vertical="center"/>
    </xf>
    <xf numFmtId="0" fontId="20" fillId="0" borderId="0" xfId="1" applyFont="1" applyAlignment="1">
      <alignment vertical="center"/>
    </xf>
    <xf numFmtId="0" fontId="24" fillId="0" borderId="20" xfId="1" applyNumberFormat="1" applyFont="1" applyFill="1" applyBorder="1" applyAlignment="1">
      <alignment horizontal="center" vertical="center"/>
    </xf>
    <xf numFmtId="0" fontId="25" fillId="0" borderId="20" xfId="1" applyNumberFormat="1" applyFont="1" applyFill="1" applyBorder="1" applyAlignment="1">
      <alignment horizontal="center" vertical="center"/>
    </xf>
    <xf numFmtId="0" fontId="18" fillId="2" borderId="20" xfId="1" applyNumberFormat="1" applyFont="1" applyFill="1" applyBorder="1" applyAlignment="1">
      <alignment horizontal="center" vertical="center"/>
    </xf>
    <xf numFmtId="0" fontId="11" fillId="0" borderId="10" xfId="1" applyNumberFormat="1" applyFont="1" applyFill="1" applyBorder="1" applyAlignment="1">
      <alignment vertical="center"/>
    </xf>
    <xf numFmtId="0" fontId="11" fillId="0" borderId="10" xfId="1" applyNumberFormat="1" applyFont="1" applyFill="1" applyBorder="1" applyAlignment="1">
      <alignment horizontal="right" vertical="center"/>
    </xf>
    <xf numFmtId="0" fontId="26" fillId="0" borderId="10" xfId="1" applyNumberFormat="1" applyFont="1" applyFill="1" applyBorder="1" applyAlignment="1">
      <alignment horizontal="center" vertical="center"/>
    </xf>
    <xf numFmtId="0" fontId="15" fillId="3" borderId="0" xfId="1" applyNumberFormat="1" applyFont="1" applyFill="1" applyAlignment="1">
      <alignment vertical="center"/>
    </xf>
    <xf numFmtId="0" fontId="26" fillId="3" borderId="0" xfId="1" applyNumberFormat="1" applyFont="1" applyFill="1" applyAlignment="1">
      <alignment vertical="center"/>
    </xf>
    <xf numFmtId="0" fontId="27" fillId="3" borderId="0" xfId="1" applyNumberFormat="1" applyFont="1" applyFill="1" applyAlignment="1">
      <alignment vertical="center"/>
    </xf>
    <xf numFmtId="0" fontId="1" fillId="3" borderId="0" xfId="1" applyNumberFormat="1" applyFont="1" applyFill="1" applyAlignment="1">
      <alignment vertical="center"/>
    </xf>
    <xf numFmtId="0" fontId="1" fillId="0" borderId="0" xfId="1" applyNumberFormat="1" applyFont="1" applyAlignment="1">
      <alignment vertical="center"/>
    </xf>
    <xf numFmtId="0" fontId="15" fillId="0" borderId="20" xfId="1" applyNumberFormat="1" applyFont="1" applyFill="1" applyBorder="1" applyAlignment="1">
      <alignment horizontal="center" vertical="center"/>
    </xf>
    <xf numFmtId="0" fontId="28" fillId="0" borderId="20" xfId="1" applyNumberFormat="1" applyFont="1" applyFill="1" applyBorder="1" applyAlignment="1">
      <alignment horizontal="center" vertical="center"/>
    </xf>
    <xf numFmtId="0" fontId="15" fillId="0" borderId="0" xfId="1" applyNumberFormat="1" applyFont="1" applyFill="1" applyAlignment="1">
      <alignment vertical="center"/>
    </xf>
    <xf numFmtId="0" fontId="18" fillId="0" borderId="0" xfId="1" applyNumberFormat="1" applyFont="1" applyFill="1" applyAlignment="1">
      <alignment vertical="center"/>
    </xf>
    <xf numFmtId="0" fontId="29" fillId="0" borderId="0" xfId="1" applyNumberFormat="1" applyFont="1" applyFill="1" applyAlignment="1">
      <alignment vertical="center"/>
    </xf>
    <xf numFmtId="0" fontId="30" fillId="0" borderId="4" xfId="1" applyNumberFormat="1" applyFont="1" applyFill="1" applyBorder="1" applyAlignment="1">
      <alignment horizontal="right" vertical="center"/>
    </xf>
    <xf numFmtId="0" fontId="11" fillId="0" borderId="0" xfId="1" applyNumberFormat="1" applyFont="1" applyFill="1" applyBorder="1" applyAlignment="1">
      <alignment vertical="center"/>
    </xf>
    <xf numFmtId="0" fontId="26" fillId="3" borderId="10" xfId="1" applyNumberFormat="1" applyFont="1" applyFill="1" applyBorder="1" applyAlignment="1">
      <alignment vertical="center"/>
    </xf>
    <xf numFmtId="0" fontId="31" fillId="2" borderId="20" xfId="1" applyNumberFormat="1" applyFont="1" applyFill="1" applyBorder="1" applyAlignment="1">
      <alignment horizontal="center" vertical="center"/>
    </xf>
    <xf numFmtId="0" fontId="15" fillId="0" borderId="10" xfId="1" applyNumberFormat="1" applyFont="1" applyFill="1" applyBorder="1" applyAlignment="1">
      <alignment vertical="center"/>
    </xf>
    <xf numFmtId="0" fontId="15" fillId="0" borderId="10" xfId="1" applyNumberFormat="1" applyFont="1" applyFill="1" applyBorder="1" applyAlignment="1">
      <alignment horizontal="right" vertical="center"/>
    </xf>
    <xf numFmtId="0" fontId="26" fillId="0" borderId="2" xfId="1" applyNumberFormat="1" applyFont="1" applyFill="1" applyBorder="1" applyAlignment="1">
      <alignment horizontal="center" vertical="center"/>
    </xf>
    <xf numFmtId="0" fontId="15" fillId="3" borderId="14" xfId="1" applyNumberFormat="1" applyFont="1" applyFill="1" applyBorder="1" applyAlignment="1">
      <alignment horizontal="left" vertical="center"/>
    </xf>
    <xf numFmtId="0" fontId="26" fillId="3" borderId="4" xfId="1" applyNumberFormat="1" applyFont="1" applyFill="1" applyBorder="1" applyAlignment="1">
      <alignment horizontal="left" vertical="center"/>
    </xf>
    <xf numFmtId="0" fontId="26" fillId="0" borderId="0" xfId="1" applyNumberFormat="1" applyFont="1" applyFill="1" applyAlignment="1">
      <alignment horizontal="center" vertical="center"/>
    </xf>
    <xf numFmtId="0" fontId="29" fillId="3" borderId="0" xfId="1" applyNumberFormat="1" applyFont="1" applyFill="1" applyBorder="1" applyAlignment="1">
      <alignment vertical="center"/>
    </xf>
    <xf numFmtId="0" fontId="30" fillId="3" borderId="4" xfId="1" applyNumberFormat="1" applyFont="1" applyFill="1" applyBorder="1" applyAlignment="1">
      <alignment horizontal="right" vertical="center"/>
    </xf>
    <xf numFmtId="0" fontId="15" fillId="0" borderId="0" xfId="1" applyNumberFormat="1" applyFont="1" applyFill="1" applyBorder="1" applyAlignment="1">
      <alignment vertical="center"/>
    </xf>
    <xf numFmtId="0" fontId="15" fillId="3" borderId="0" xfId="1" applyNumberFormat="1" applyFont="1" applyFill="1" applyBorder="1" applyAlignment="1">
      <alignment vertical="center"/>
    </xf>
    <xf numFmtId="0" fontId="26" fillId="3" borderId="4" xfId="1" applyNumberFormat="1" applyFont="1" applyFill="1" applyBorder="1" applyAlignment="1">
      <alignment vertical="center"/>
    </xf>
    <xf numFmtId="0" fontId="26" fillId="3" borderId="2" xfId="1" applyNumberFormat="1" applyFont="1" applyFill="1" applyBorder="1" applyAlignment="1">
      <alignment vertical="center"/>
    </xf>
    <xf numFmtId="0" fontId="15" fillId="3" borderId="14" xfId="1" applyNumberFormat="1" applyFont="1" applyFill="1" applyBorder="1" applyAlignment="1">
      <alignment vertical="center"/>
    </xf>
    <xf numFmtId="0" fontId="26" fillId="3" borderId="0" xfId="1" applyNumberFormat="1" applyFont="1" applyFill="1" applyBorder="1" applyAlignment="1">
      <alignment horizontal="left" vertical="center"/>
    </xf>
    <xf numFmtId="0" fontId="30" fillId="3" borderId="0" xfId="1" applyNumberFormat="1" applyFont="1" applyFill="1" applyBorder="1" applyAlignment="1">
      <alignment horizontal="right" vertical="center"/>
    </xf>
    <xf numFmtId="0" fontId="21" fillId="0" borderId="2" xfId="1" applyNumberFormat="1" applyFont="1" applyFill="1" applyBorder="1" applyAlignment="1">
      <alignment horizontal="center" vertical="center"/>
    </xf>
    <xf numFmtId="0" fontId="26" fillId="3" borderId="0" xfId="1" applyNumberFormat="1" applyFont="1" applyFill="1" applyBorder="1" applyAlignment="1">
      <alignment vertical="center"/>
    </xf>
    <xf numFmtId="0" fontId="27" fillId="3" borderId="10" xfId="1" applyNumberFormat="1" applyFont="1" applyFill="1" applyBorder="1" applyAlignment="1">
      <alignment vertical="center"/>
    </xf>
    <xf numFmtId="0" fontId="27" fillId="3" borderId="4" xfId="1" applyNumberFormat="1" applyFont="1" applyFill="1" applyBorder="1" applyAlignment="1">
      <alignment vertical="center"/>
    </xf>
    <xf numFmtId="0" fontId="11" fillId="3" borderId="0" xfId="1" applyNumberFormat="1" applyFont="1" applyFill="1" applyAlignment="1">
      <alignment vertical="center"/>
    </xf>
    <xf numFmtId="0" fontId="32" fillId="0" borderId="20" xfId="1" applyNumberFormat="1" applyFont="1" applyFill="1" applyBorder="1" applyAlignment="1">
      <alignment horizontal="center" vertical="center"/>
    </xf>
    <xf numFmtId="0" fontId="33" fillId="3" borderId="0" xfId="1" applyNumberFormat="1" applyFont="1" applyFill="1" applyBorder="1" applyAlignment="1">
      <alignment horizontal="right" vertical="center"/>
    </xf>
    <xf numFmtId="0" fontId="30" fillId="0" borderId="0" xfId="1" applyNumberFormat="1" applyFont="1" applyAlignment="1">
      <alignment vertical="center"/>
    </xf>
    <xf numFmtId="0" fontId="27" fillId="3" borderId="2" xfId="1" applyNumberFormat="1" applyFont="1" applyFill="1" applyBorder="1" applyAlignment="1">
      <alignment vertical="center"/>
    </xf>
    <xf numFmtId="0" fontId="11" fillId="3" borderId="15" xfId="1" applyNumberFormat="1" applyFont="1" applyFill="1" applyBorder="1" applyAlignment="1">
      <alignment horizontal="left" vertical="center"/>
    </xf>
    <xf numFmtId="0" fontId="34" fillId="3" borderId="0" xfId="1" applyNumberFormat="1" applyFont="1" applyFill="1" applyBorder="1" applyAlignment="1">
      <alignment vertical="center"/>
    </xf>
    <xf numFmtId="0" fontId="35" fillId="3" borderId="4" xfId="1" applyNumberFormat="1" applyFont="1" applyFill="1" applyBorder="1" applyAlignment="1">
      <alignment horizontal="right" vertical="center"/>
    </xf>
    <xf numFmtId="0" fontId="15" fillId="0" borderId="14" xfId="1" applyNumberFormat="1" applyFont="1" applyFill="1" applyBorder="1" applyAlignment="1">
      <alignment vertical="center"/>
    </xf>
    <xf numFmtId="0" fontId="31" fillId="0" borderId="20" xfId="1" applyNumberFormat="1" applyFont="1" applyFill="1" applyBorder="1" applyAlignment="1">
      <alignment horizontal="center" vertical="center"/>
    </xf>
    <xf numFmtId="0" fontId="11" fillId="0" borderId="0" xfId="1" applyNumberFormat="1" applyFont="1" applyFill="1" applyBorder="1" applyAlignment="1">
      <alignment horizontal="center" vertical="center"/>
    </xf>
    <xf numFmtId="0" fontId="18" fillId="0" borderId="10" xfId="1" applyNumberFormat="1" applyFont="1" applyFill="1" applyBorder="1" applyAlignment="1">
      <alignment horizontal="center" vertical="center"/>
    </xf>
    <xf numFmtId="0" fontId="21" fillId="0" borderId="10" xfId="1" applyNumberFormat="1" applyFont="1" applyFill="1" applyBorder="1" applyAlignment="1">
      <alignment horizontal="center" vertical="center"/>
    </xf>
    <xf numFmtId="0" fontId="26" fillId="0" borderId="0" xfId="1" applyNumberFormat="1" applyFont="1" applyFill="1" applyAlignment="1">
      <alignment vertical="center"/>
    </xf>
    <xf numFmtId="0" fontId="26" fillId="0" borderId="0" xfId="1" applyNumberFormat="1" applyFont="1" applyFill="1" applyBorder="1" applyAlignment="1">
      <alignment vertical="center"/>
    </xf>
    <xf numFmtId="49" fontId="9" fillId="0" borderId="21" xfId="1" applyNumberFormat="1" applyFont="1" applyFill="1" applyBorder="1" applyAlignment="1">
      <alignment horizontal="center" vertical="center"/>
    </xf>
    <xf numFmtId="49" fontId="9" fillId="0" borderId="21" xfId="1" applyNumberFormat="1" applyFont="1" applyFill="1" applyBorder="1" applyAlignment="1">
      <alignment vertical="center"/>
    </xf>
    <xf numFmtId="49" fontId="9" fillId="0" borderId="22" xfId="1" applyNumberFormat="1" applyFont="1" applyFill="1" applyBorder="1" applyAlignment="1">
      <alignment vertical="center"/>
    </xf>
    <xf numFmtId="49" fontId="19" fillId="0" borderId="21" xfId="1" applyNumberFormat="1" applyFont="1" applyFill="1" applyBorder="1" applyAlignment="1">
      <alignment vertical="center"/>
    </xf>
    <xf numFmtId="49" fontId="19" fillId="0" borderId="22" xfId="1" applyNumberFormat="1" applyFont="1" applyFill="1" applyBorder="1" applyAlignment="1">
      <alignment vertical="center"/>
    </xf>
    <xf numFmtId="49" fontId="8" fillId="0" borderId="21" xfId="1" applyNumberFormat="1" applyFont="1" applyFill="1" applyBorder="1" applyAlignment="1">
      <alignment horizontal="left" vertical="center"/>
    </xf>
    <xf numFmtId="0" fontId="3" fillId="0" borderId="0" xfId="1" applyFont="1" applyFill="1" applyAlignment="1">
      <alignment vertical="center"/>
    </xf>
    <xf numFmtId="49" fontId="3" fillId="3" borderId="21" xfId="1" applyNumberFormat="1" applyFont="1" applyFill="1" applyBorder="1" applyAlignment="1">
      <alignment horizontal="center" vertical="center"/>
    </xf>
    <xf numFmtId="0" fontId="3" fillId="3" borderId="23" xfId="1" applyNumberFormat="1" applyFont="1" applyFill="1" applyBorder="1" applyAlignment="1">
      <alignment vertical="center"/>
    </xf>
    <xf numFmtId="49" fontId="3" fillId="3" borderId="21" xfId="1" applyNumberFormat="1" applyFont="1" applyFill="1" applyBorder="1" applyAlignment="1">
      <alignment vertical="center"/>
    </xf>
    <xf numFmtId="49" fontId="3" fillId="3" borderId="22" xfId="1" applyNumberFormat="1" applyFont="1" applyFill="1" applyBorder="1" applyAlignment="1">
      <alignment vertical="center"/>
    </xf>
    <xf numFmtId="0" fontId="36" fillId="3" borderId="21" xfId="1" applyNumberFormat="1" applyFont="1" applyFill="1" applyBorder="1" applyAlignment="1">
      <alignment horizontal="center" vertical="center"/>
    </xf>
    <xf numFmtId="49" fontId="3" fillId="0" borderId="23" xfId="1" applyNumberFormat="1" applyFont="1" applyFill="1" applyBorder="1" applyAlignment="1">
      <alignment vertical="center"/>
    </xf>
    <xf numFmtId="49" fontId="22" fillId="0" borderId="21" xfId="1" applyNumberFormat="1" applyFont="1" applyFill="1" applyBorder="1" applyAlignment="1">
      <alignment vertical="center"/>
    </xf>
    <xf numFmtId="49" fontId="3" fillId="0" borderId="21" xfId="1" applyNumberFormat="1" applyFont="1" applyFill="1" applyBorder="1" applyAlignment="1">
      <alignment vertical="center"/>
    </xf>
    <xf numFmtId="49" fontId="22" fillId="0" borderId="22" xfId="1" applyNumberFormat="1" applyFont="1" applyBorder="1" applyAlignment="1">
      <alignment vertical="center"/>
    </xf>
    <xf numFmtId="49" fontId="8" fillId="0" borderId="10" xfId="1" applyNumberFormat="1" applyFont="1" applyFill="1" applyBorder="1" applyAlignment="1">
      <alignment vertical="center"/>
    </xf>
    <xf numFmtId="49" fontId="22" fillId="0" borderId="10" xfId="1" applyNumberFormat="1" applyFont="1" applyFill="1" applyBorder="1" applyAlignment="1">
      <alignment vertical="center"/>
    </xf>
    <xf numFmtId="49" fontId="3" fillId="0" borderId="10" xfId="1" applyNumberFormat="1" applyFont="1" applyFill="1" applyBorder="1" applyAlignment="1">
      <alignment vertical="center"/>
    </xf>
    <xf numFmtId="49" fontId="22" fillId="0" borderId="2" xfId="1" applyNumberFormat="1" applyFont="1" applyFill="1" applyBorder="1" applyAlignment="1">
      <alignment vertical="center"/>
    </xf>
    <xf numFmtId="49" fontId="3" fillId="0" borderId="0" xfId="1" applyNumberFormat="1" applyFont="1" applyBorder="1" applyAlignment="1">
      <alignment vertical="center"/>
    </xf>
    <xf numFmtId="49" fontId="22" fillId="0" borderId="0" xfId="1" applyNumberFormat="1" applyFont="1" applyBorder="1" applyAlignment="1">
      <alignment vertical="center"/>
    </xf>
    <xf numFmtId="49" fontId="22" fillId="0" borderId="4" xfId="1" applyNumberFormat="1" applyFont="1" applyBorder="1" applyAlignment="1">
      <alignment vertical="center"/>
    </xf>
    <xf numFmtId="49" fontId="22" fillId="0" borderId="10" xfId="1" applyNumberFormat="1" applyFont="1" applyBorder="1" applyAlignment="1">
      <alignment vertical="center"/>
    </xf>
    <xf numFmtId="49" fontId="3" fillId="0" borderId="10" xfId="1" applyNumberFormat="1" applyFont="1" applyBorder="1" applyAlignment="1">
      <alignment vertical="center"/>
    </xf>
    <xf numFmtId="49" fontId="22" fillId="0" borderId="2" xfId="1" applyNumberFormat="1" applyFont="1" applyBorder="1" applyAlignment="1">
      <alignment vertical="center"/>
    </xf>
    <xf numFmtId="0" fontId="3" fillId="0" borderId="10" xfId="1" applyNumberFormat="1" applyFont="1" applyFill="1" applyBorder="1" applyAlignment="1">
      <alignment vertical="center"/>
    </xf>
    <xf numFmtId="0" fontId="1" fillId="0" borderId="0" xfId="1" applyFill="1"/>
    <xf numFmtId="0" fontId="22" fillId="0" borderId="0" xfId="1" applyFont="1"/>
    <xf numFmtId="0" fontId="17" fillId="0" borderId="0" xfId="1" applyFont="1"/>
    <xf numFmtId="49" fontId="5" fillId="0" borderId="0" xfId="1" applyNumberFormat="1" applyFont="1" applyFill="1" applyBorder="1" applyAlignment="1">
      <alignment vertical="top"/>
    </xf>
    <xf numFmtId="49" fontId="1" fillId="0" borderId="0" xfId="1" applyNumberFormat="1" applyFont="1" applyBorder="1" applyAlignment="1">
      <alignment horizontal="left"/>
    </xf>
    <xf numFmtId="49" fontId="3" fillId="0" borderId="0" xfId="1" applyNumberFormat="1" applyFont="1" applyFill="1" applyBorder="1" applyAlignment="1">
      <alignment vertical="center"/>
    </xf>
    <xf numFmtId="49" fontId="15" fillId="0" borderId="0" xfId="1" applyNumberFormat="1" applyFont="1" applyFill="1" applyBorder="1" applyAlignment="1">
      <alignment vertical="center"/>
    </xf>
    <xf numFmtId="49" fontId="15" fillId="0" borderId="0" xfId="4" applyNumberFormat="1" applyFont="1" applyBorder="1" applyAlignment="1" applyProtection="1">
      <alignment vertical="center"/>
      <protection locked="0"/>
    </xf>
    <xf numFmtId="0" fontId="3" fillId="0" borderId="14" xfId="1" applyFont="1" applyFill="1" applyBorder="1" applyAlignment="1">
      <alignment horizontal="center" vertical="center"/>
    </xf>
    <xf numFmtId="49" fontId="22" fillId="0" borderId="16" xfId="1" applyNumberFormat="1" applyFont="1" applyFill="1" applyBorder="1" applyAlignment="1">
      <alignment vertical="center"/>
    </xf>
    <xf numFmtId="0" fontId="20" fillId="0" borderId="13" xfId="1" applyFont="1" applyFill="1" applyBorder="1" applyAlignment="1">
      <alignment vertical="center"/>
    </xf>
    <xf numFmtId="0" fontId="3" fillId="0" borderId="13" xfId="1" applyFont="1" applyFill="1" applyBorder="1" applyAlignment="1">
      <alignment horizontal="center" vertical="center"/>
    </xf>
    <xf numFmtId="49" fontId="23" fillId="0" borderId="10" xfId="1" applyNumberFormat="1" applyFont="1" applyFill="1" applyBorder="1" applyAlignment="1">
      <alignment vertical="center"/>
    </xf>
    <xf numFmtId="0" fontId="20" fillId="0" borderId="10" xfId="1" applyFont="1" applyBorder="1" applyAlignment="1">
      <alignment vertical="center"/>
    </xf>
    <xf numFmtId="0" fontId="20" fillId="0" borderId="18" xfId="1" applyFont="1" applyBorder="1" applyAlignment="1">
      <alignment vertical="center"/>
    </xf>
    <xf numFmtId="0" fontId="26" fillId="0" borderId="22" xfId="1" applyNumberFormat="1" applyFont="1" applyFill="1" applyBorder="1" applyAlignment="1">
      <alignment horizontal="center" vertical="center"/>
    </xf>
    <xf numFmtId="0" fontId="26" fillId="3" borderId="16" xfId="1" applyNumberFormat="1" applyFont="1" applyFill="1" applyBorder="1" applyAlignment="1">
      <alignment vertical="center"/>
    </xf>
    <xf numFmtId="0" fontId="15" fillId="0" borderId="19" xfId="1" applyNumberFormat="1" applyFont="1" applyFill="1" applyBorder="1" applyAlignment="1">
      <alignment vertical="center"/>
    </xf>
    <xf numFmtId="0" fontId="26" fillId="3" borderId="2" xfId="1" applyNumberFormat="1" applyFont="1" applyFill="1" applyBorder="1" applyAlignment="1">
      <alignment horizontal="left" vertical="center"/>
    </xf>
    <xf numFmtId="0" fontId="15" fillId="3" borderId="15" xfId="1" applyNumberFormat="1" applyFont="1" applyFill="1" applyBorder="1" applyAlignment="1">
      <alignment vertical="center"/>
    </xf>
    <xf numFmtId="0" fontId="15" fillId="3" borderId="17" xfId="1" applyNumberFormat="1" applyFont="1" applyFill="1" applyBorder="1" applyAlignment="1">
      <alignment vertical="center"/>
    </xf>
    <xf numFmtId="0" fontId="15" fillId="3" borderId="0" xfId="1" applyNumberFormat="1" applyFont="1" applyFill="1" applyBorder="1" applyAlignment="1">
      <alignment horizontal="left" vertical="center"/>
    </xf>
    <xf numFmtId="0" fontId="27" fillId="3" borderId="0" xfId="1" applyNumberFormat="1" applyFont="1" applyFill="1" applyBorder="1" applyAlignment="1">
      <alignment vertical="center"/>
    </xf>
    <xf numFmtId="0" fontId="1" fillId="3" borderId="0" xfId="1" applyNumberFormat="1" applyFont="1" applyFill="1" applyBorder="1" applyAlignment="1">
      <alignment vertical="center"/>
    </xf>
    <xf numFmtId="0" fontId="1" fillId="0" borderId="0" xfId="1" applyNumberFormat="1" applyFont="1" applyBorder="1" applyAlignment="1">
      <alignment vertical="center"/>
    </xf>
    <xf numFmtId="0" fontId="11" fillId="0" borderId="19" xfId="1" applyNumberFormat="1" applyFont="1" applyFill="1" applyBorder="1" applyAlignment="1">
      <alignment vertical="center"/>
    </xf>
    <xf numFmtId="0" fontId="30" fillId="3" borderId="2" xfId="1" applyNumberFormat="1" applyFont="1" applyFill="1" applyBorder="1" applyAlignment="1">
      <alignment horizontal="right" vertical="center"/>
    </xf>
    <xf numFmtId="0" fontId="15" fillId="0" borderId="17" xfId="1" applyNumberFormat="1" applyFont="1" applyFill="1" applyBorder="1" applyAlignment="1">
      <alignment vertical="center"/>
    </xf>
    <xf numFmtId="0" fontId="27" fillId="3" borderId="16" xfId="1" applyNumberFormat="1" applyFont="1" applyFill="1" applyBorder="1" applyAlignment="1">
      <alignment vertical="center"/>
    </xf>
    <xf numFmtId="0" fontId="29" fillId="3" borderId="14" xfId="1" applyNumberFormat="1" applyFont="1" applyFill="1" applyBorder="1" applyAlignment="1">
      <alignment vertical="center"/>
    </xf>
    <xf numFmtId="0" fontId="30" fillId="3" borderId="16" xfId="1" applyNumberFormat="1" applyFont="1" applyFill="1" applyBorder="1" applyAlignment="1">
      <alignment horizontal="right" vertical="center"/>
    </xf>
    <xf numFmtId="0" fontId="29" fillId="3" borderId="17" xfId="1" applyNumberFormat="1" applyFont="1" applyFill="1" applyBorder="1" applyAlignment="1">
      <alignment vertical="center"/>
    </xf>
    <xf numFmtId="0" fontId="11" fillId="3" borderId="0" xfId="1" applyNumberFormat="1" applyFont="1" applyFill="1" applyBorder="1" applyAlignment="1">
      <alignment vertical="center"/>
    </xf>
    <xf numFmtId="0" fontId="1" fillId="0" borderId="4" xfId="1" applyNumberFormat="1" applyFont="1" applyBorder="1" applyAlignment="1">
      <alignment vertical="center"/>
    </xf>
    <xf numFmtId="0" fontId="27" fillId="3" borderId="15" xfId="1" applyNumberFormat="1" applyFont="1" applyFill="1" applyBorder="1" applyAlignment="1">
      <alignment vertical="center"/>
    </xf>
    <xf numFmtId="0" fontId="39" fillId="0" borderId="0" xfId="1" applyNumberFormat="1" applyFont="1" applyFill="1" applyBorder="1" applyAlignment="1">
      <alignment vertical="center"/>
    </xf>
    <xf numFmtId="0" fontId="1" fillId="3" borderId="10" xfId="1" applyNumberFormat="1" applyFont="1" applyFill="1" applyBorder="1" applyAlignment="1">
      <alignment vertical="center"/>
    </xf>
    <xf numFmtId="0" fontId="30" fillId="0" borderId="0" xfId="1" applyNumberFormat="1" applyFont="1" applyBorder="1" applyAlignment="1">
      <alignment vertical="center"/>
    </xf>
    <xf numFmtId="0" fontId="15" fillId="0" borderId="4" xfId="1" applyNumberFormat="1" applyFont="1" applyFill="1" applyBorder="1" applyAlignment="1">
      <alignment vertical="center"/>
    </xf>
    <xf numFmtId="0" fontId="1" fillId="0" borderId="17" xfId="1" applyNumberFormat="1" applyFont="1" applyBorder="1" applyAlignment="1">
      <alignment vertical="center"/>
    </xf>
    <xf numFmtId="0" fontId="11" fillId="3" borderId="0" xfId="1" applyNumberFormat="1" applyFont="1" applyFill="1" applyBorder="1" applyAlignment="1">
      <alignment horizontal="left" vertical="center"/>
    </xf>
    <xf numFmtId="0" fontId="35" fillId="3" borderId="0" xfId="1" applyNumberFormat="1" applyFont="1" applyFill="1" applyBorder="1" applyAlignment="1">
      <alignment horizontal="right" vertical="center"/>
    </xf>
    <xf numFmtId="0" fontId="1" fillId="0" borderId="0" xfId="1" applyFont="1" applyFill="1"/>
    <xf numFmtId="49" fontId="9" fillId="0" borderId="0" xfId="1" applyNumberFormat="1" applyFont="1" applyFill="1" applyBorder="1" applyAlignment="1">
      <alignment vertical="center"/>
    </xf>
    <xf numFmtId="49" fontId="9" fillId="0" borderId="0" xfId="1" applyNumberFormat="1" applyFont="1" applyFill="1" applyBorder="1" applyAlignment="1">
      <alignment horizontal="center" vertical="center"/>
    </xf>
    <xf numFmtId="49" fontId="19" fillId="0" borderId="0" xfId="1" applyNumberFormat="1" applyFont="1" applyFill="1" applyBorder="1" applyAlignment="1">
      <alignment vertical="center"/>
    </xf>
    <xf numFmtId="49" fontId="36" fillId="0" borderId="0" xfId="1" applyNumberFormat="1" applyFont="1" applyFill="1" applyBorder="1" applyAlignment="1">
      <alignment vertical="center"/>
    </xf>
    <xf numFmtId="49" fontId="8" fillId="0" borderId="0" xfId="1" applyNumberFormat="1" applyFont="1" applyFill="1" applyBorder="1" applyAlignment="1">
      <alignment horizontal="left" vertical="center"/>
    </xf>
    <xf numFmtId="0" fontId="1" fillId="0" borderId="0" xfId="1" applyBorder="1"/>
    <xf numFmtId="49" fontId="22" fillId="0" borderId="22" xfId="1" applyNumberFormat="1" applyFont="1" applyFill="1" applyBorder="1" applyAlignment="1">
      <alignment vertical="center"/>
    </xf>
    <xf numFmtId="0" fontId="3" fillId="0" borderId="20" xfId="1" applyFont="1" applyFill="1" applyBorder="1" applyAlignment="1">
      <alignment horizontal="center"/>
    </xf>
    <xf numFmtId="0" fontId="1" fillId="0" borderId="21" xfId="1" applyBorder="1"/>
    <xf numFmtId="0" fontId="22" fillId="0" borderId="21" xfId="1" applyFont="1" applyBorder="1"/>
    <xf numFmtId="0" fontId="1" fillId="0" borderId="22" xfId="1" applyFont="1" applyBorder="1"/>
    <xf numFmtId="0" fontId="3" fillId="0" borderId="20" xfId="1" applyFont="1" applyFill="1" applyBorder="1" applyAlignment="1">
      <alignment horizontal="right" vertical="center"/>
    </xf>
    <xf numFmtId="0" fontId="3" fillId="0" borderId="20" xfId="1" applyFont="1" applyFill="1" applyBorder="1" applyAlignment="1">
      <alignment horizontal="center" vertical="center"/>
    </xf>
    <xf numFmtId="0" fontId="3" fillId="0" borderId="20" xfId="1" applyNumberFormat="1" applyFont="1" applyFill="1" applyBorder="1" applyAlignment="1">
      <alignment horizontal="center" vertical="center"/>
    </xf>
    <xf numFmtId="0" fontId="3" fillId="0" borderId="23" xfId="1" applyFont="1" applyFill="1" applyBorder="1" applyAlignment="1">
      <alignment horizontal="left" vertical="center"/>
    </xf>
    <xf numFmtId="0" fontId="3" fillId="0" borderId="21" xfId="1" applyFont="1" applyFill="1" applyBorder="1" applyAlignment="1">
      <alignment horizontal="left" vertical="center"/>
    </xf>
    <xf numFmtId="0" fontId="3" fillId="0" borderId="22" xfId="1" applyFont="1" applyFill="1" applyBorder="1" applyAlignment="1">
      <alignment vertical="center"/>
    </xf>
    <xf numFmtId="0" fontId="22" fillId="0" borderId="22" xfId="1" applyFont="1" applyFill="1" applyBorder="1" applyAlignment="1">
      <alignment horizontal="center" vertical="center"/>
    </xf>
    <xf numFmtId="0" fontId="3" fillId="0" borderId="23" xfId="1" applyNumberFormat="1" applyFont="1" applyFill="1" applyBorder="1" applyAlignment="1">
      <alignment horizontal="center" vertical="center"/>
    </xf>
    <xf numFmtId="0" fontId="22" fillId="0" borderId="22" xfId="1" applyNumberFormat="1" applyFont="1" applyFill="1" applyBorder="1" applyAlignment="1">
      <alignment horizontal="center" vertical="center"/>
    </xf>
    <xf numFmtId="0" fontId="22" fillId="0" borderId="0" xfId="1" applyNumberFormat="1" applyFont="1" applyFill="1" applyAlignment="1">
      <alignment horizontal="center" vertical="center"/>
    </xf>
    <xf numFmtId="0" fontId="3" fillId="0" borderId="0" xfId="1" applyNumberFormat="1" applyFont="1" applyFill="1" applyAlignment="1">
      <alignment horizontal="center" vertical="center"/>
    </xf>
    <xf numFmtId="0" fontId="22" fillId="0" borderId="0" xfId="1" applyNumberFormat="1" applyFont="1" applyFill="1" applyAlignment="1">
      <alignment vertical="center"/>
    </xf>
    <xf numFmtId="0" fontId="20" fillId="0" borderId="13" xfId="1" applyFont="1" applyFill="1" applyBorder="1" applyAlignment="1">
      <alignment horizontal="right" vertical="center"/>
    </xf>
    <xf numFmtId="0" fontId="20" fillId="0" borderId="13" xfId="1" applyFont="1" applyFill="1" applyBorder="1" applyAlignment="1">
      <alignment horizontal="center" vertical="center"/>
    </xf>
    <xf numFmtId="0" fontId="20" fillId="0" borderId="13" xfId="1" applyNumberFormat="1" applyFont="1" applyFill="1" applyBorder="1" applyAlignment="1">
      <alignment horizontal="center" vertical="center"/>
    </xf>
    <xf numFmtId="0" fontId="20" fillId="0" borderId="15" xfId="1" applyFont="1" applyFill="1" applyBorder="1" applyAlignment="1">
      <alignment horizontal="left" vertical="center"/>
    </xf>
    <xf numFmtId="0" fontId="1" fillId="0" borderId="15" xfId="1" applyFill="1" applyBorder="1" applyAlignment="1">
      <alignment vertical="center"/>
    </xf>
    <xf numFmtId="0" fontId="23" fillId="0" borderId="16" xfId="1" applyFont="1" applyFill="1" applyBorder="1" applyAlignment="1">
      <alignment horizontal="center" vertical="center"/>
    </xf>
    <xf numFmtId="0" fontId="20" fillId="0" borderId="0" xfId="1" applyNumberFormat="1" applyFont="1" applyFill="1" applyAlignment="1">
      <alignment horizontal="center" vertical="center"/>
    </xf>
    <xf numFmtId="0" fontId="23" fillId="0" borderId="0" xfId="1" applyNumberFormat="1" applyFont="1" applyFill="1" applyAlignment="1">
      <alignment horizontal="center" vertical="center"/>
    </xf>
    <xf numFmtId="0" fontId="23" fillId="0" borderId="0" xfId="1" applyNumberFormat="1" applyFont="1" applyFill="1" applyAlignment="1">
      <alignment vertical="center"/>
    </xf>
    <xf numFmtId="0" fontId="24" fillId="0" borderId="24" xfId="1" applyNumberFormat="1" applyFont="1" applyFill="1" applyBorder="1" applyAlignment="1">
      <alignment horizontal="center" vertical="center"/>
    </xf>
    <xf numFmtId="0" fontId="25" fillId="0" borderId="24" xfId="1" applyNumberFormat="1" applyFont="1" applyFill="1" applyBorder="1" applyAlignment="1">
      <alignment vertical="center"/>
    </xf>
    <xf numFmtId="0" fontId="40" fillId="2" borderId="24" xfId="1" applyNumberFormat="1" applyFont="1" applyFill="1" applyBorder="1" applyAlignment="1">
      <alignment horizontal="center" vertical="center"/>
    </xf>
    <xf numFmtId="0" fontId="24" fillId="0" borderId="0" xfId="1" applyNumberFormat="1" applyFont="1" applyFill="1" applyBorder="1" applyAlignment="1">
      <alignment vertical="center"/>
    </xf>
    <xf numFmtId="0" fontId="6" fillId="0" borderId="0" xfId="1" applyNumberFormat="1" applyFont="1" applyFill="1" applyBorder="1" applyAlignment="1">
      <alignment vertical="center"/>
    </xf>
    <xf numFmtId="0" fontId="24" fillId="0" borderId="0" xfId="1" applyNumberFormat="1" applyFont="1" applyFill="1" applyBorder="1" applyAlignment="1">
      <alignment horizontal="right" vertical="center"/>
    </xf>
    <xf numFmtId="0" fontId="27" fillId="0" borderId="4" xfId="1" applyNumberFormat="1" applyFont="1" applyFill="1" applyBorder="1" applyAlignment="1">
      <alignment horizontal="center" vertical="center"/>
    </xf>
    <xf numFmtId="0" fontId="25" fillId="0" borderId="0" xfId="1" applyNumberFormat="1" applyFont="1" applyFill="1" applyAlignment="1">
      <alignment vertical="center"/>
    </xf>
    <xf numFmtId="0" fontId="27" fillId="0" borderId="0" xfId="1" applyNumberFormat="1" applyFont="1" applyFill="1" applyAlignment="1">
      <alignment vertical="center"/>
    </xf>
    <xf numFmtId="0" fontId="25" fillId="0" borderId="18" xfId="1" applyNumberFormat="1" applyFont="1" applyFill="1" applyBorder="1" applyAlignment="1">
      <alignment horizontal="center" vertical="center"/>
    </xf>
    <xf numFmtId="0" fontId="25" fillId="0" borderId="24" xfId="1" applyNumberFormat="1" applyFont="1" applyFill="1" applyBorder="1" applyAlignment="1">
      <alignment horizontal="center" vertical="center"/>
    </xf>
    <xf numFmtId="0" fontId="27" fillId="0" borderId="4" xfId="1" applyNumberFormat="1" applyFont="1" applyFill="1" applyBorder="1" applyAlignment="1">
      <alignment horizontal="right" vertical="center"/>
    </xf>
    <xf numFmtId="0" fontId="25" fillId="0" borderId="0" xfId="1" applyNumberFormat="1" applyFont="1" applyFill="1" applyBorder="1" applyAlignment="1">
      <alignment vertical="center"/>
    </xf>
    <xf numFmtId="0" fontId="27" fillId="0" borderId="0" xfId="1" applyNumberFormat="1" applyFont="1" applyFill="1" applyBorder="1" applyAlignment="1">
      <alignment vertical="center"/>
    </xf>
    <xf numFmtId="0" fontId="25" fillId="0" borderId="13" xfId="1" applyNumberFormat="1" applyFont="1" applyFill="1" applyBorder="1" applyAlignment="1">
      <alignment horizontal="center" vertical="center"/>
    </xf>
    <xf numFmtId="0" fontId="25" fillId="0" borderId="15" xfId="1" applyNumberFormat="1" applyFont="1" applyFill="1" applyBorder="1" applyAlignment="1">
      <alignment vertical="center"/>
    </xf>
    <xf numFmtId="0" fontId="1" fillId="0" borderId="15" xfId="1" applyNumberFormat="1" applyFont="1" applyFill="1" applyBorder="1" applyAlignment="1">
      <alignment vertical="center"/>
    </xf>
    <xf numFmtId="0" fontId="25" fillId="0" borderId="15" xfId="1" applyNumberFormat="1" applyFont="1" applyFill="1" applyBorder="1" applyAlignment="1">
      <alignment horizontal="right" vertical="center"/>
    </xf>
    <xf numFmtId="0" fontId="27" fillId="0" borderId="16" xfId="1" applyNumberFormat="1" applyFont="1" applyFill="1" applyBorder="1" applyAlignment="1">
      <alignment horizontal="center" vertical="center"/>
    </xf>
    <xf numFmtId="0" fontId="27" fillId="0" borderId="0" xfId="1" applyNumberFormat="1" applyFont="1" applyFill="1" applyBorder="1" applyAlignment="1">
      <alignment horizontal="left" vertical="center"/>
    </xf>
    <xf numFmtId="0" fontId="1" fillId="0" borderId="0" xfId="1" applyNumberFormat="1" applyFont="1" applyFill="1" applyBorder="1" applyAlignment="1">
      <alignment vertical="center"/>
    </xf>
    <xf numFmtId="0" fontId="25" fillId="0" borderId="0" xfId="1" applyNumberFormat="1" applyFont="1" applyFill="1" applyBorder="1" applyAlignment="1">
      <alignment horizontal="right" vertical="center"/>
    </xf>
    <xf numFmtId="0" fontId="27" fillId="0" borderId="10" xfId="1" applyNumberFormat="1" applyFont="1" applyFill="1" applyBorder="1" applyAlignment="1">
      <alignment horizontal="right" vertical="center"/>
    </xf>
    <xf numFmtId="0" fontId="41" fillId="2" borderId="24" xfId="1" applyNumberFormat="1" applyFont="1" applyFill="1" applyBorder="1" applyAlignment="1">
      <alignment horizontal="center" vertical="center"/>
    </xf>
    <xf numFmtId="0" fontId="25" fillId="0" borderId="14" xfId="1" applyNumberFormat="1" applyFont="1" applyFill="1" applyBorder="1" applyAlignment="1">
      <alignment vertical="center"/>
    </xf>
    <xf numFmtId="0" fontId="27" fillId="0" borderId="4" xfId="1" applyNumberFormat="1" applyFont="1" applyFill="1" applyBorder="1" applyAlignment="1">
      <alignment vertical="center"/>
    </xf>
    <xf numFmtId="0" fontId="25" fillId="0" borderId="0" xfId="1" applyNumberFormat="1" applyFont="1" applyFill="1" applyBorder="1" applyAlignment="1">
      <alignment horizontal="left" vertical="center"/>
    </xf>
    <xf numFmtId="0" fontId="42" fillId="0" borderId="0" xfId="1" applyNumberFormat="1" applyFont="1" applyFill="1" applyBorder="1" applyAlignment="1">
      <alignment vertical="center"/>
    </xf>
    <xf numFmtId="0" fontId="27" fillId="0" borderId="0" xfId="1" applyNumberFormat="1" applyFont="1" applyFill="1" applyBorder="1" applyAlignment="1">
      <alignment horizontal="right" vertical="center"/>
    </xf>
    <xf numFmtId="0" fontId="43" fillId="0" borderId="13" xfId="1" applyNumberFormat="1" applyFont="1" applyFill="1" applyBorder="1" applyAlignment="1">
      <alignment horizontal="center" vertical="center"/>
    </xf>
    <xf numFmtId="0" fontId="43" fillId="0" borderId="24" xfId="1" applyNumberFormat="1" applyFont="1" applyFill="1" applyBorder="1" applyAlignment="1">
      <alignment horizontal="center" vertical="center"/>
    </xf>
    <xf numFmtId="0" fontId="27" fillId="0" borderId="4" xfId="1" applyNumberFormat="1" applyFont="1" applyFill="1" applyBorder="1" applyAlignment="1">
      <alignment horizontal="left" vertical="center"/>
    </xf>
    <xf numFmtId="0" fontId="27" fillId="0" borderId="2" xfId="1" applyNumberFormat="1" applyFont="1" applyFill="1" applyBorder="1" applyAlignment="1">
      <alignment horizontal="right" vertical="center"/>
    </xf>
    <xf numFmtId="0" fontId="27" fillId="3" borderId="0" xfId="1" applyNumberFormat="1" applyFont="1" applyFill="1" applyBorder="1" applyAlignment="1">
      <alignment horizontal="right" vertical="center"/>
    </xf>
    <xf numFmtId="0" fontId="24" fillId="0" borderId="15" xfId="1" applyNumberFormat="1" applyFont="1" applyFill="1" applyBorder="1" applyAlignment="1">
      <alignment vertical="center"/>
    </xf>
    <xf numFmtId="0" fontId="6" fillId="0" borderId="15" xfId="1" applyNumberFormat="1" applyFont="1" applyFill="1" applyBorder="1" applyAlignment="1">
      <alignment vertical="center"/>
    </xf>
    <xf numFmtId="0" fontId="24" fillId="0" borderId="15" xfId="1" applyNumberFormat="1" applyFont="1" applyFill="1" applyBorder="1" applyAlignment="1">
      <alignment horizontal="right" vertical="center"/>
    </xf>
    <xf numFmtId="0" fontId="1" fillId="0" borderId="0" xfId="1" applyNumberFormat="1" applyFill="1" applyBorder="1" applyAlignment="1">
      <alignment vertical="center"/>
    </xf>
    <xf numFmtId="0" fontId="24" fillId="0" borderId="10" xfId="1" applyNumberFormat="1" applyFont="1" applyFill="1" applyBorder="1" applyAlignment="1">
      <alignment vertical="center"/>
    </xf>
    <xf numFmtId="0" fontId="6" fillId="0" borderId="10" xfId="1" applyNumberFormat="1" applyFont="1" applyFill="1" applyBorder="1" applyAlignment="1">
      <alignment vertical="center"/>
    </xf>
    <xf numFmtId="0" fontId="24" fillId="0" borderId="10" xfId="1" applyNumberFormat="1" applyFont="1" applyFill="1" applyBorder="1" applyAlignment="1">
      <alignment horizontal="right" vertical="center"/>
    </xf>
    <xf numFmtId="0" fontId="25" fillId="0" borderId="0" xfId="1" applyFont="1" applyFill="1" applyBorder="1" applyAlignment="1">
      <alignment horizontal="center" vertical="center"/>
    </xf>
    <xf numFmtId="49" fontId="25" fillId="3" borderId="0" xfId="1" applyNumberFormat="1" applyFont="1" applyFill="1" applyBorder="1" applyAlignment="1">
      <alignment horizontal="center" vertical="center"/>
    </xf>
    <xf numFmtId="1" fontId="25" fillId="3" borderId="0" xfId="1" applyNumberFormat="1" applyFont="1" applyFill="1" applyBorder="1" applyAlignment="1">
      <alignment horizontal="center" vertical="center"/>
    </xf>
    <xf numFmtId="49" fontId="25" fillId="0" borderId="0" xfId="1" applyNumberFormat="1" applyFont="1" applyBorder="1" applyAlignment="1">
      <alignment vertical="center"/>
    </xf>
    <xf numFmtId="49" fontId="27" fillId="0" borderId="0" xfId="1" applyNumberFormat="1" applyFont="1" applyBorder="1" applyAlignment="1">
      <alignment horizontal="center" vertical="center"/>
    </xf>
    <xf numFmtId="49" fontId="25" fillId="3" borderId="0" xfId="1" applyNumberFormat="1" applyFont="1" applyFill="1" applyAlignment="1">
      <alignment vertical="center"/>
    </xf>
    <xf numFmtId="49" fontId="27" fillId="3" borderId="0" xfId="1" applyNumberFormat="1" applyFont="1" applyFill="1" applyAlignment="1">
      <alignment vertical="center"/>
    </xf>
    <xf numFmtId="49" fontId="25" fillId="3" borderId="0" xfId="1" applyNumberFormat="1" applyFont="1" applyFill="1" applyBorder="1" applyAlignment="1">
      <alignment vertical="center"/>
    </xf>
    <xf numFmtId="49" fontId="27" fillId="3" borderId="0" xfId="1" applyNumberFormat="1" applyFont="1" applyFill="1" applyBorder="1" applyAlignment="1">
      <alignment vertical="center"/>
    </xf>
    <xf numFmtId="0" fontId="1" fillId="3" borderId="0" xfId="1" applyFont="1" applyFill="1" applyAlignment="1">
      <alignment vertical="center"/>
    </xf>
    <xf numFmtId="0" fontId="1" fillId="0" borderId="0" xfId="1" applyFont="1" applyAlignment="1">
      <alignment vertical="center"/>
    </xf>
    <xf numFmtId="49" fontId="25" fillId="3" borderId="0" xfId="1" applyNumberFormat="1" applyFont="1" applyFill="1" applyAlignment="1">
      <alignment horizontal="center" vertical="center"/>
    </xf>
    <xf numFmtId="1" fontId="25" fillId="3" borderId="0" xfId="1" applyNumberFormat="1" applyFont="1" applyFill="1" applyAlignment="1">
      <alignment horizontal="center" vertical="center"/>
    </xf>
    <xf numFmtId="49" fontId="25" fillId="0" borderId="0" xfId="1" applyNumberFormat="1" applyFont="1" applyAlignment="1">
      <alignment vertical="center"/>
    </xf>
    <xf numFmtId="49" fontId="1" fillId="0" borderId="0" xfId="1" applyNumberFormat="1" applyAlignment="1">
      <alignment vertical="center"/>
    </xf>
    <xf numFmtId="49" fontId="27" fillId="0" borderId="0" xfId="1" applyNumberFormat="1" applyFont="1" applyAlignment="1">
      <alignment horizontal="center" vertical="center"/>
    </xf>
    <xf numFmtId="49" fontId="44" fillId="3" borderId="0" xfId="1" applyNumberFormat="1" applyFont="1" applyFill="1" applyBorder="1" applyAlignment="1">
      <alignment vertical="center"/>
    </xf>
    <xf numFmtId="49" fontId="45" fillId="3" borderId="0" xfId="1" applyNumberFormat="1" applyFont="1" applyFill="1" applyBorder="1" applyAlignment="1">
      <alignment vertical="center"/>
    </xf>
    <xf numFmtId="49" fontId="44" fillId="3" borderId="0" xfId="1" applyNumberFormat="1" applyFont="1" applyFill="1" applyAlignment="1">
      <alignment vertical="center"/>
    </xf>
    <xf numFmtId="49" fontId="45" fillId="3" borderId="0" xfId="1" applyNumberFormat="1" applyFont="1" applyFill="1" applyAlignment="1">
      <alignment vertical="center"/>
    </xf>
    <xf numFmtId="0" fontId="1" fillId="3" borderId="0" xfId="1" applyFill="1" applyAlignment="1">
      <alignment vertical="center"/>
    </xf>
    <xf numFmtId="49" fontId="9" fillId="0" borderId="22" xfId="1" applyNumberFormat="1" applyFont="1" applyFill="1" applyBorder="1" applyAlignment="1">
      <alignment horizontal="center" vertical="center"/>
    </xf>
    <xf numFmtId="49" fontId="3" fillId="3" borderId="4" xfId="1" applyNumberFormat="1" applyFont="1" applyFill="1" applyBorder="1" applyAlignment="1">
      <alignment horizontal="center" vertical="center"/>
    </xf>
    <xf numFmtId="0" fontId="3" fillId="3" borderId="0" xfId="1" applyNumberFormat="1" applyFont="1" applyFill="1" applyBorder="1" applyAlignment="1">
      <alignment vertical="center"/>
    </xf>
    <xf numFmtId="49" fontId="3" fillId="3" borderId="0" xfId="1" applyNumberFormat="1" applyFont="1" applyFill="1" applyBorder="1" applyAlignment="1">
      <alignment vertical="center"/>
    </xf>
    <xf numFmtId="49" fontId="3" fillId="3" borderId="4" xfId="1" applyNumberFormat="1" applyFont="1" applyFill="1" applyBorder="1" applyAlignment="1">
      <alignment vertical="center"/>
    </xf>
    <xf numFmtId="0" fontId="36" fillId="3" borderId="4" xfId="1" applyNumberFormat="1" applyFont="1" applyFill="1" applyBorder="1" applyAlignment="1">
      <alignment horizontal="center" vertical="center"/>
    </xf>
    <xf numFmtId="49" fontId="22" fillId="0" borderId="4" xfId="1" applyNumberFormat="1" applyFont="1" applyFill="1" applyBorder="1" applyAlignment="1">
      <alignment vertical="center"/>
    </xf>
    <xf numFmtId="49" fontId="3" fillId="3" borderId="18" xfId="1" applyNumberFormat="1" applyFont="1" applyFill="1" applyBorder="1" applyAlignment="1">
      <alignment horizontal="center" vertical="center"/>
    </xf>
    <xf numFmtId="0" fontId="3" fillId="3" borderId="19" xfId="1" applyNumberFormat="1" applyFont="1" applyFill="1" applyBorder="1" applyAlignment="1">
      <alignment vertical="center"/>
    </xf>
    <xf numFmtId="49" fontId="3" fillId="3" borderId="10" xfId="1" applyNumberFormat="1" applyFont="1" applyFill="1" applyBorder="1" applyAlignment="1">
      <alignment vertical="center"/>
    </xf>
    <xf numFmtId="49" fontId="3" fillId="3" borderId="2" xfId="1" applyNumberFormat="1" applyFont="1" applyFill="1" applyBorder="1" applyAlignment="1">
      <alignment vertical="center"/>
    </xf>
    <xf numFmtId="49" fontId="36" fillId="3" borderId="2" xfId="1"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0" fontId="3" fillId="3" borderId="10" xfId="1" applyNumberFormat="1" applyFont="1" applyFill="1" applyBorder="1" applyAlignment="1">
      <alignment vertical="center"/>
    </xf>
    <xf numFmtId="0" fontId="1" fillId="0" borderId="0" xfId="1" applyNumberFormat="1"/>
    <xf numFmtId="0" fontId="22" fillId="0" borderId="0" xfId="1" applyNumberFormat="1" applyFont="1"/>
    <xf numFmtId="0" fontId="15" fillId="0" borderId="14" xfId="1" applyNumberFormat="1" applyFont="1" applyFill="1" applyBorder="1" applyAlignment="1">
      <alignment horizontal="left" vertical="center"/>
    </xf>
    <xf numFmtId="0" fontId="29" fillId="0" borderId="0" xfId="1" applyNumberFormat="1" applyFont="1" applyFill="1" applyBorder="1" applyAlignment="1">
      <alignment vertical="center"/>
    </xf>
    <xf numFmtId="0" fontId="15" fillId="0" borderId="15" xfId="1" applyNumberFormat="1" applyFont="1" applyFill="1" applyBorder="1" applyAlignment="1">
      <alignment vertical="center"/>
    </xf>
    <xf numFmtId="0" fontId="11" fillId="0" borderId="2" xfId="1" applyNumberFormat="1" applyFont="1" applyFill="1" applyBorder="1" applyAlignment="1">
      <alignment vertical="center"/>
    </xf>
    <xf numFmtId="0" fontId="15" fillId="0" borderId="16" xfId="1" applyNumberFormat="1" applyFont="1" applyBorder="1" applyAlignment="1">
      <alignment vertical="center"/>
    </xf>
    <xf numFmtId="49" fontId="15" fillId="3" borderId="14" xfId="1" applyNumberFormat="1" applyFont="1" applyFill="1" applyBorder="1" applyAlignment="1">
      <alignment horizontal="left" vertical="center"/>
    </xf>
    <xf numFmtId="0" fontId="14" fillId="0" borderId="0" xfId="5" applyFont="1"/>
    <xf numFmtId="0" fontId="14" fillId="0" borderId="0" xfId="5" applyFont="1" applyAlignment="1">
      <alignment horizontal="center"/>
    </xf>
    <xf numFmtId="0" fontId="47" fillId="0" borderId="0" xfId="5" applyFont="1" applyAlignment="1">
      <alignment vertical="center"/>
    </xf>
    <xf numFmtId="0" fontId="12" fillId="0" borderId="0" xfId="5" applyNumberFormat="1" applyFont="1" applyAlignment="1">
      <alignment horizontal="right" vertical="center" wrapText="1"/>
    </xf>
    <xf numFmtId="0" fontId="48" fillId="0" borderId="0" xfId="5" applyFont="1" applyAlignment="1">
      <alignment vertical="center"/>
    </xf>
    <xf numFmtId="0" fontId="49" fillId="0" borderId="0" xfId="5" applyFont="1" applyAlignment="1">
      <alignment vertical="center"/>
    </xf>
    <xf numFmtId="0" fontId="50" fillId="0" borderId="0" xfId="5" applyFont="1" applyAlignment="1">
      <alignment vertical="center"/>
    </xf>
    <xf numFmtId="0" fontId="12" fillId="2" borderId="0" xfId="5" applyFont="1" applyFill="1" applyAlignment="1">
      <alignment horizontal="left" vertical="center"/>
    </xf>
    <xf numFmtId="0" fontId="49" fillId="2" borderId="0" xfId="5" applyFont="1" applyFill="1" applyAlignment="1">
      <alignment horizontal="center" vertical="center"/>
    </xf>
    <xf numFmtId="0" fontId="8" fillId="2" borderId="0" xfId="5" applyFont="1" applyFill="1" applyAlignment="1">
      <alignment horizontal="right" vertical="center"/>
    </xf>
    <xf numFmtId="14" fontId="51" fillId="0" borderId="0" xfId="5" applyNumberFormat="1" applyFont="1" applyAlignment="1">
      <alignment horizontal="left" vertical="center"/>
    </xf>
    <xf numFmtId="0" fontId="13" fillId="0" borderId="0" xfId="5" applyFont="1" applyAlignment="1">
      <alignment vertical="center"/>
    </xf>
    <xf numFmtId="0" fontId="13" fillId="0" borderId="0" xfId="5" applyFont="1" applyBorder="1" applyAlignment="1">
      <alignment vertical="center"/>
    </xf>
    <xf numFmtId="14" fontId="49" fillId="0" borderId="0" xfId="5" applyNumberFormat="1" applyFont="1" applyAlignment="1">
      <alignment horizontal="center" vertical="center"/>
    </xf>
    <xf numFmtId="0" fontId="52" fillId="0" borderId="0" xfId="5" applyFont="1" applyFill="1" applyBorder="1" applyAlignment="1">
      <alignment horizontal="right" vertical="center"/>
    </xf>
    <xf numFmtId="0" fontId="53" fillId="0" borderId="0" xfId="5" applyFont="1" applyFill="1" applyBorder="1" applyAlignment="1">
      <alignment horizontal="right" vertical="center"/>
    </xf>
    <xf numFmtId="0" fontId="12" fillId="0" borderId="0" xfId="5" applyFont="1" applyAlignment="1">
      <alignment vertical="center"/>
    </xf>
    <xf numFmtId="0" fontId="12" fillId="0" borderId="0" xfId="5" applyFont="1" applyAlignment="1">
      <alignment horizontal="center" vertical="center"/>
    </xf>
    <xf numFmtId="0" fontId="13" fillId="0" borderId="0" xfId="5" applyFont="1" applyAlignment="1">
      <alignment horizontal="right" vertical="center"/>
    </xf>
    <xf numFmtId="0" fontId="14" fillId="2" borderId="25" xfId="5" applyFont="1" applyFill="1" applyBorder="1" applyAlignment="1">
      <alignment horizontal="center" vertical="center" wrapText="1"/>
    </xf>
    <xf numFmtId="0" fontId="15" fillId="2" borderId="26" xfId="5" applyFont="1" applyFill="1" applyBorder="1" applyAlignment="1">
      <alignment horizontal="center" vertical="center" wrapText="1"/>
    </xf>
    <xf numFmtId="0" fontId="1" fillId="2" borderId="11" xfId="5" applyFont="1" applyFill="1" applyBorder="1" applyAlignment="1">
      <alignment horizontal="center" vertical="center" wrapText="1"/>
    </xf>
    <xf numFmtId="0" fontId="3" fillId="2" borderId="11" xfId="5" applyFont="1" applyFill="1" applyBorder="1" applyAlignment="1">
      <alignment horizontal="center" vertical="center" wrapText="1"/>
    </xf>
    <xf numFmtId="0" fontId="1" fillId="2" borderId="26" xfId="5" applyFont="1" applyFill="1" applyBorder="1" applyAlignment="1">
      <alignment horizontal="center" vertical="center" wrapText="1"/>
    </xf>
    <xf numFmtId="0" fontId="1" fillId="2" borderId="27" xfId="5" applyFont="1" applyFill="1" applyBorder="1" applyAlignment="1">
      <alignment horizontal="center" vertical="center" wrapText="1"/>
    </xf>
    <xf numFmtId="0" fontId="3" fillId="2" borderId="25" xfId="5" applyFont="1" applyFill="1" applyBorder="1" applyAlignment="1">
      <alignment horizontal="center" vertical="center" wrapText="1"/>
    </xf>
    <xf numFmtId="0" fontId="3" fillId="0" borderId="0" xfId="5" applyFont="1" applyBorder="1"/>
    <xf numFmtId="0" fontId="3" fillId="0" borderId="0" xfId="5" applyFont="1"/>
    <xf numFmtId="0" fontId="3" fillId="0" borderId="8" xfId="5" applyFont="1" applyBorder="1" applyAlignment="1">
      <alignment horizontal="center" wrapText="1"/>
    </xf>
    <xf numFmtId="0" fontId="8" fillId="0" borderId="8" xfId="5" applyFont="1" applyBorder="1" applyAlignment="1">
      <alignment horizontal="right" vertical="center" wrapText="1"/>
    </xf>
    <xf numFmtId="0" fontId="8" fillId="0" borderId="0" xfId="5" applyFont="1" applyBorder="1" applyAlignment="1">
      <alignment horizontal="right" vertical="center" wrapText="1"/>
    </xf>
    <xf numFmtId="0" fontId="8" fillId="0" borderId="1" xfId="5" applyFont="1" applyBorder="1"/>
    <xf numFmtId="0" fontId="49" fillId="0" borderId="28" xfId="5" applyFont="1" applyBorder="1" applyAlignment="1">
      <alignment horizontal="center"/>
    </xf>
    <xf numFmtId="0" fontId="13" fillId="4" borderId="29" xfId="5" applyFont="1" applyFill="1" applyBorder="1" applyAlignment="1">
      <alignment horizontal="center"/>
    </xf>
    <xf numFmtId="0" fontId="7" fillId="4" borderId="28" xfId="5" applyFont="1" applyFill="1" applyBorder="1" applyAlignment="1">
      <alignment horizontal="center"/>
    </xf>
    <xf numFmtId="0" fontId="44" fillId="4" borderId="29" xfId="5" applyFont="1" applyFill="1" applyBorder="1" applyAlignment="1">
      <alignment horizontal="center"/>
    </xf>
    <xf numFmtId="49" fontId="50" fillId="4" borderId="30" xfId="5" applyNumberFormat="1" applyFont="1" applyFill="1" applyBorder="1" applyAlignment="1">
      <alignment horizontal="center"/>
    </xf>
    <xf numFmtId="0" fontId="15" fillId="2" borderId="5" xfId="5" applyFont="1" applyFill="1" applyBorder="1" applyAlignment="1">
      <alignment horizontal="center" vertical="center" wrapText="1"/>
    </xf>
    <xf numFmtId="0" fontId="7" fillId="0" borderId="0" xfId="5" applyFont="1" applyBorder="1"/>
    <xf numFmtId="0" fontId="7" fillId="0" borderId="0" xfId="5" applyFont="1"/>
    <xf numFmtId="0" fontId="14" fillId="0" borderId="32" xfId="5" applyFont="1" applyBorder="1"/>
    <xf numFmtId="0" fontId="12" fillId="0" borderId="4" xfId="5" applyFont="1" applyBorder="1" applyAlignment="1">
      <alignment horizontal="center"/>
    </xf>
    <xf numFmtId="0" fontId="51" fillId="4" borderId="20" xfId="5" applyFont="1" applyFill="1" applyBorder="1"/>
    <xf numFmtId="0" fontId="14" fillId="4" borderId="20" xfId="5" applyFont="1" applyFill="1" applyBorder="1" applyAlignment="1">
      <alignment horizontal="center"/>
    </xf>
    <xf numFmtId="0" fontId="54" fillId="4" borderId="20" xfId="5" applyFont="1" applyFill="1" applyBorder="1"/>
    <xf numFmtId="0" fontId="55" fillId="4" borderId="33" xfId="5" applyFont="1" applyFill="1" applyBorder="1" applyAlignment="1">
      <alignment horizontal="center"/>
    </xf>
    <xf numFmtId="49" fontId="1" fillId="0" borderId="32" xfId="5" applyNumberFormat="1" applyFont="1" applyBorder="1"/>
    <xf numFmtId="0" fontId="14" fillId="0" borderId="3" xfId="5" applyFont="1" applyBorder="1"/>
    <xf numFmtId="0" fontId="12" fillId="0" borderId="13" xfId="5" applyFont="1" applyBorder="1" applyAlignment="1">
      <alignment horizontal="center"/>
    </xf>
    <xf numFmtId="165" fontId="1" fillId="0" borderId="32" xfId="5" applyNumberFormat="1" applyFont="1" applyBorder="1"/>
    <xf numFmtId="0" fontId="14" fillId="0" borderId="9" xfId="5" applyFont="1" applyBorder="1"/>
    <xf numFmtId="0" fontId="54" fillId="4" borderId="17" xfId="5" applyFont="1" applyFill="1" applyBorder="1"/>
    <xf numFmtId="0" fontId="14" fillId="4" borderId="13" xfId="5" applyFont="1" applyFill="1" applyBorder="1" applyAlignment="1">
      <alignment horizontal="center"/>
    </xf>
    <xf numFmtId="165" fontId="1" fillId="0" borderId="3" xfId="5" applyNumberFormat="1" applyFont="1" applyBorder="1"/>
    <xf numFmtId="0" fontId="14" fillId="2" borderId="6" xfId="5" applyFont="1" applyFill="1" applyBorder="1"/>
    <xf numFmtId="0" fontId="3" fillId="2" borderId="37" xfId="5" applyFont="1" applyFill="1" applyBorder="1" applyAlignment="1">
      <alignment horizontal="right"/>
    </xf>
    <xf numFmtId="0" fontId="54" fillId="4" borderId="38" xfId="5" applyFont="1" applyFill="1" applyBorder="1"/>
    <xf numFmtId="0" fontId="15" fillId="4" borderId="39" xfId="5" applyFont="1" applyFill="1" applyBorder="1" applyAlignment="1">
      <alignment horizontal="center"/>
    </xf>
    <xf numFmtId="0" fontId="3" fillId="2" borderId="41" xfId="5" applyFont="1" applyFill="1" applyBorder="1" applyAlignment="1">
      <alignment horizontal="center" vertical="center" wrapText="1"/>
    </xf>
    <xf numFmtId="0" fontId="50" fillId="2" borderId="7" xfId="5" applyFont="1" applyFill="1" applyBorder="1" applyAlignment="1">
      <alignment horizontal="center" vertical="center" wrapText="1"/>
    </xf>
    <xf numFmtId="0" fontId="14" fillId="0" borderId="0" xfId="5" applyFont="1" applyBorder="1"/>
    <xf numFmtId="0" fontId="14" fillId="4" borderId="0" xfId="5" applyFont="1" applyFill="1"/>
    <xf numFmtId="0" fontId="14" fillId="4" borderId="0" xfId="5" applyFont="1" applyFill="1" applyAlignment="1">
      <alignment horizontal="center"/>
    </xf>
    <xf numFmtId="0" fontId="50" fillId="0" borderId="0" xfId="5" applyFont="1"/>
    <xf numFmtId="0" fontId="49" fillId="0" borderId="12" xfId="5" applyFont="1" applyBorder="1" applyAlignment="1">
      <alignment horizontal="center"/>
    </xf>
    <xf numFmtId="0" fontId="15" fillId="2" borderId="1" xfId="5" applyFont="1" applyFill="1" applyBorder="1" applyAlignment="1">
      <alignment horizontal="center" vertical="center" wrapText="1"/>
    </xf>
    <xf numFmtId="0" fontId="12" fillId="0" borderId="16" xfId="5" applyFont="1" applyBorder="1" applyAlignment="1">
      <alignment horizontal="center"/>
    </xf>
    <xf numFmtId="0" fontId="14" fillId="4" borderId="24" xfId="5" applyFont="1" applyFill="1" applyBorder="1" applyAlignment="1">
      <alignment horizontal="center"/>
    </xf>
    <xf numFmtId="0" fontId="55" fillId="4" borderId="34" xfId="5" applyFont="1" applyFill="1" applyBorder="1" applyAlignment="1">
      <alignment horizontal="center"/>
    </xf>
    <xf numFmtId="0" fontId="14" fillId="2" borderId="42" xfId="5" applyFont="1" applyFill="1" applyBorder="1"/>
    <xf numFmtId="0" fontId="44" fillId="4" borderId="28" xfId="5" applyFont="1" applyFill="1" applyBorder="1" applyAlignment="1">
      <alignment horizontal="center"/>
    </xf>
    <xf numFmtId="0" fontId="51" fillId="4" borderId="17" xfId="5" applyFont="1" applyFill="1" applyBorder="1"/>
    <xf numFmtId="0" fontId="51" fillId="4" borderId="38" xfId="5" applyFont="1" applyFill="1" applyBorder="1"/>
    <xf numFmtId="0" fontId="13" fillId="4" borderId="28" xfId="5" applyFont="1" applyFill="1" applyBorder="1" applyAlignment="1">
      <alignment horizontal="center"/>
    </xf>
    <xf numFmtId="49" fontId="15" fillId="0" borderId="14" xfId="1" applyNumberFormat="1" applyFont="1" applyFill="1" applyBorder="1" applyAlignment="1">
      <alignment horizontal="left" vertical="center"/>
    </xf>
    <xf numFmtId="0" fontId="11" fillId="0" borderId="4" xfId="1" applyNumberFormat="1" applyFont="1" applyFill="1" applyBorder="1" applyAlignment="1">
      <alignment vertical="center"/>
    </xf>
    <xf numFmtId="0" fontId="24" fillId="0" borderId="14" xfId="1" applyNumberFormat="1" applyFont="1" applyFill="1" applyBorder="1" applyAlignment="1">
      <alignment horizontal="left" vertical="center"/>
    </xf>
    <xf numFmtId="49" fontId="15" fillId="0" borderId="14" xfId="1" applyNumberFormat="1" applyFont="1" applyFill="1" applyBorder="1" applyAlignment="1">
      <alignment vertical="center"/>
    </xf>
    <xf numFmtId="0" fontId="51" fillId="0" borderId="28" xfId="5" applyFont="1" applyBorder="1" applyAlignment="1">
      <alignment horizontal="center"/>
    </xf>
    <xf numFmtId="165" fontId="1" fillId="0" borderId="32" xfId="5" applyNumberFormat="1" applyFont="1" applyBorder="1"/>
    <xf numFmtId="165" fontId="1" fillId="0" borderId="3" xfId="5" applyNumberFormat="1" applyFont="1" applyBorder="1"/>
    <xf numFmtId="0" fontId="13" fillId="0" borderId="28" xfId="5" applyFont="1" applyBorder="1" applyAlignment="1">
      <alignment horizontal="center"/>
    </xf>
    <xf numFmtId="49" fontId="15" fillId="3" borderId="14" xfId="1" applyNumberFormat="1" applyFont="1" applyFill="1" applyBorder="1" applyAlignment="1">
      <alignment vertical="center"/>
    </xf>
    <xf numFmtId="165" fontId="1" fillId="0" borderId="32" xfId="5" applyNumberFormat="1" applyFont="1" applyBorder="1"/>
    <xf numFmtId="165" fontId="1" fillId="0" borderId="3" xfId="5" applyNumberFormat="1" applyFont="1" applyBorder="1"/>
    <xf numFmtId="49" fontId="1" fillId="0" borderId="32" xfId="5" applyNumberFormat="1" applyFont="1" applyBorder="1" applyAlignment="1">
      <alignment horizontal="center"/>
    </xf>
    <xf numFmtId="49" fontId="49" fillId="4" borderId="31" xfId="5" applyNumberFormat="1" applyFont="1" applyFill="1" applyBorder="1" applyAlignment="1">
      <alignment horizontal="center" vertical="center" wrapText="1"/>
    </xf>
    <xf numFmtId="49" fontId="49" fillId="4" borderId="34" xfId="5" applyNumberFormat="1" applyFont="1" applyFill="1" applyBorder="1" applyAlignment="1">
      <alignment horizontal="center" vertical="center" wrapText="1"/>
    </xf>
    <xf numFmtId="49" fontId="49" fillId="4" borderId="36" xfId="5" applyNumberFormat="1" applyFont="1" applyFill="1" applyBorder="1" applyAlignment="1">
      <alignment horizontal="center" vertical="center" wrapText="1"/>
    </xf>
    <xf numFmtId="0" fontId="55" fillId="4" borderId="35" xfId="5" applyFont="1" applyFill="1" applyBorder="1" applyAlignment="1">
      <alignment horizontal="center" vertical="center"/>
    </xf>
    <xf numFmtId="0" fontId="55" fillId="4" borderId="40" xfId="5" applyFont="1" applyFill="1" applyBorder="1" applyAlignment="1">
      <alignment horizontal="center" vertical="center"/>
    </xf>
    <xf numFmtId="0" fontId="12" fillId="0" borderId="0" xfId="5" applyFont="1" applyAlignment="1">
      <alignment horizontal="center" vertical="center" wrapText="1"/>
    </xf>
    <xf numFmtId="0" fontId="49" fillId="4" borderId="31" xfId="5" applyNumberFormat="1" applyFont="1" applyFill="1" applyBorder="1" applyAlignment="1">
      <alignment horizontal="center" vertical="center" wrapText="1"/>
    </xf>
    <xf numFmtId="0" fontId="49" fillId="4" borderId="34" xfId="5" applyNumberFormat="1" applyFont="1" applyFill="1" applyBorder="1" applyAlignment="1">
      <alignment horizontal="center" vertical="center" wrapText="1"/>
    </xf>
    <xf numFmtId="0" fontId="49" fillId="4" borderId="36" xfId="5" applyNumberFormat="1" applyFont="1" applyFill="1" applyBorder="1" applyAlignment="1">
      <alignment horizontal="center" vertical="center" wrapText="1"/>
    </xf>
  </cellXfs>
  <cellStyles count="6">
    <cellStyle name="Moneda 2" xfId="2"/>
    <cellStyle name="Moneda_Formato Circuito Colombia" xfId="4"/>
    <cellStyle name="Normal" xfId="0" builtinId="0"/>
    <cellStyle name="Normal 2" xfId="1"/>
    <cellStyle name="Normal 3" xfId="5"/>
    <cellStyle name="Normal 4" xfId="3"/>
  </cellStyles>
  <dxfs count="2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95250</xdr:colOff>
      <xdr:row>0</xdr:row>
      <xdr:rowOff>1724025</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056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323850</xdr:colOff>
      <xdr:row>0</xdr:row>
      <xdr:rowOff>1438275</xdr:rowOff>
    </xdr:from>
    <xdr:to>
      <xdr:col>19</xdr:col>
      <xdr:colOff>9525</xdr:colOff>
      <xdr:row>6</xdr:row>
      <xdr:rowOff>114300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5895975" y="1438275"/>
          <a:ext cx="1123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371475</xdr:colOff>
      <xdr:row>1</xdr:row>
      <xdr:rowOff>28575</xdr:rowOff>
    </xdr:from>
    <xdr:to>
      <xdr:col>7</xdr:col>
      <xdr:colOff>1323975</xdr:colOff>
      <xdr:row>3</xdr:row>
      <xdr:rowOff>9525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853" t="26613"/>
        <a:stretch>
          <a:fillRect/>
        </a:stretch>
      </xdr:blipFill>
      <xdr:spPr bwMode="auto">
        <a:xfrm>
          <a:off x="7810500" y="2057400"/>
          <a:ext cx="9525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8</xdr:col>
      <xdr:colOff>28575</xdr:colOff>
      <xdr:row>1</xdr:row>
      <xdr:rowOff>123825</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8582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704850</xdr:colOff>
      <xdr:row>0</xdr:row>
      <xdr:rowOff>1724025</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056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571500</xdr:colOff>
      <xdr:row>0</xdr:row>
      <xdr:rowOff>1362075</xdr:rowOff>
    </xdr:from>
    <xdr:to>
      <xdr:col>18</xdr:col>
      <xdr:colOff>647700</xdr:colOff>
      <xdr:row>3</xdr:row>
      <xdr:rowOff>104775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6143625" y="1362075"/>
          <a:ext cx="9048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590550</xdr:colOff>
      <xdr:row>0</xdr:row>
      <xdr:rowOff>1695450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9913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295275</xdr:colOff>
      <xdr:row>0</xdr:row>
      <xdr:rowOff>1485900</xdr:rowOff>
    </xdr:from>
    <xdr:to>
      <xdr:col>18</xdr:col>
      <xdr:colOff>590550</xdr:colOff>
      <xdr:row>6</xdr:row>
      <xdr:rowOff>95250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5867400" y="1485900"/>
          <a:ext cx="1123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514350</xdr:colOff>
      <xdr:row>0</xdr:row>
      <xdr:rowOff>1676400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91515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295275</xdr:colOff>
      <xdr:row>0</xdr:row>
      <xdr:rowOff>1457325</xdr:rowOff>
    </xdr:from>
    <xdr:to>
      <xdr:col>18</xdr:col>
      <xdr:colOff>590550</xdr:colOff>
      <xdr:row>6</xdr:row>
      <xdr:rowOff>66675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5867400" y="1457325"/>
          <a:ext cx="1123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504825</xdr:colOff>
      <xdr:row>0</xdr:row>
      <xdr:rowOff>1676400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905625"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276225</xdr:colOff>
      <xdr:row>0</xdr:row>
      <xdr:rowOff>1485900</xdr:rowOff>
    </xdr:from>
    <xdr:to>
      <xdr:col>18</xdr:col>
      <xdr:colOff>571500</xdr:colOff>
      <xdr:row>6</xdr:row>
      <xdr:rowOff>95250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5848350" y="1485900"/>
          <a:ext cx="1123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95250</xdr:colOff>
      <xdr:row>0</xdr:row>
      <xdr:rowOff>1724025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056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333375</xdr:colOff>
      <xdr:row>0</xdr:row>
      <xdr:rowOff>1533525</xdr:rowOff>
    </xdr:from>
    <xdr:to>
      <xdr:col>19</xdr:col>
      <xdr:colOff>19050</xdr:colOff>
      <xdr:row>7</xdr:row>
      <xdr:rowOff>76200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5905500" y="1533525"/>
          <a:ext cx="1123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95250</xdr:colOff>
      <xdr:row>0</xdr:row>
      <xdr:rowOff>1724025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0565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295275</xdr:colOff>
      <xdr:row>0</xdr:row>
      <xdr:rowOff>1457325</xdr:rowOff>
    </xdr:from>
    <xdr:to>
      <xdr:col>18</xdr:col>
      <xdr:colOff>590550</xdr:colOff>
      <xdr:row>7</xdr:row>
      <xdr:rowOff>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0853" t="26613"/>
        <a:stretch>
          <a:fillRect/>
        </a:stretch>
      </xdr:blipFill>
      <xdr:spPr bwMode="auto">
        <a:xfrm>
          <a:off x="5867400" y="1457325"/>
          <a:ext cx="11239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371475</xdr:colOff>
      <xdr:row>1</xdr:row>
      <xdr:rowOff>28575</xdr:rowOff>
    </xdr:from>
    <xdr:to>
      <xdr:col>7</xdr:col>
      <xdr:colOff>1323975</xdr:colOff>
      <xdr:row>3</xdr:row>
      <xdr:rowOff>9525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853" t="26613"/>
        <a:stretch>
          <a:fillRect/>
        </a:stretch>
      </xdr:blipFill>
      <xdr:spPr bwMode="auto">
        <a:xfrm>
          <a:off x="7810500" y="2057400"/>
          <a:ext cx="9525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8</xdr:col>
      <xdr:colOff>28575</xdr:colOff>
      <xdr:row>1</xdr:row>
      <xdr:rowOff>123825</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8582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371475</xdr:colOff>
      <xdr:row>1</xdr:row>
      <xdr:rowOff>28575</xdr:rowOff>
    </xdr:from>
    <xdr:to>
      <xdr:col>7</xdr:col>
      <xdr:colOff>1323975</xdr:colOff>
      <xdr:row>3</xdr:row>
      <xdr:rowOff>9525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853" t="26613"/>
        <a:stretch>
          <a:fillRect/>
        </a:stretch>
      </xdr:blipFill>
      <xdr:spPr bwMode="auto">
        <a:xfrm>
          <a:off x="7810500" y="2057400"/>
          <a:ext cx="9525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8</xdr:col>
      <xdr:colOff>28575</xdr:colOff>
      <xdr:row>1</xdr:row>
      <xdr:rowOff>123825</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8582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Resultados%20Diarios%20Plantil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Sencillos%20Femenin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Sencillos%20Masculin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Dobles%20Femenin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Dobles%20Masculin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Dobles%20Mix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Equipos%20Femenino%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is%20Mario/Documents/Torneos/Torneos%202015/Final%20Intercolegiados/Equipos%20Masculin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 1"/>
      <sheetName val="dia 2"/>
      <sheetName val="dia 3"/>
      <sheetName val="dia 4"/>
      <sheetName val="dia 5"/>
      <sheetName val="jugadores"/>
    </sheetNames>
    <sheetDataSet>
      <sheetData sheetId="0"/>
      <sheetData sheetId="1" refreshError="1"/>
      <sheetData sheetId="2" refreshError="1"/>
      <sheetData sheetId="3" refreshError="1"/>
      <sheetData sheetId="4" refreshError="1"/>
      <sheetData sheetId="5">
        <row r="5">
          <cell r="A5" t="str">
            <v>ANTIOQUIA</v>
          </cell>
        </row>
        <row r="6">
          <cell r="A6" t="str">
            <v>ATLANTICO</v>
          </cell>
        </row>
        <row r="7">
          <cell r="A7" t="str">
            <v>BOGOTA</v>
          </cell>
        </row>
        <row r="8">
          <cell r="A8" t="str">
            <v>BOLIVAR</v>
          </cell>
        </row>
        <row r="9">
          <cell r="A9" t="str">
            <v>BOYACA</v>
          </cell>
        </row>
        <row r="10">
          <cell r="A10" t="str">
            <v>CALDAS</v>
          </cell>
        </row>
        <row r="11">
          <cell r="A11" t="str">
            <v>CASANARE</v>
          </cell>
        </row>
        <row r="12">
          <cell r="A12" t="str">
            <v>CAUCA</v>
          </cell>
        </row>
        <row r="13">
          <cell r="A13" t="str">
            <v>CUNDINAMARCA</v>
          </cell>
        </row>
        <row r="14">
          <cell r="A14" t="str">
            <v>HUILA</v>
          </cell>
        </row>
        <row r="15">
          <cell r="A15" t="str">
            <v>NORTE DE SANTANDER</v>
          </cell>
        </row>
        <row r="16">
          <cell r="A16" t="str">
            <v>QUINDIO</v>
          </cell>
        </row>
        <row r="17">
          <cell r="A17" t="str">
            <v>RISARALDA</v>
          </cell>
        </row>
        <row r="18">
          <cell r="A18" t="str">
            <v>SANTANDER</v>
          </cell>
        </row>
        <row r="19">
          <cell r="A19" t="str">
            <v>VALLE</v>
          </cell>
        </row>
        <row r="20">
          <cell r="A20" t="str">
            <v>META</v>
          </cell>
        </row>
        <row r="30">
          <cell r="B30" t="str">
            <v>3 - 0</v>
          </cell>
          <cell r="C30" t="str">
            <v>ROUND ROBIN</v>
          </cell>
        </row>
        <row r="31">
          <cell r="A31" t="str">
            <v>12 VARONES</v>
          </cell>
          <cell r="B31" t="str">
            <v>2 - 1</v>
          </cell>
          <cell r="C31" t="str">
            <v>PRINCIPAL</v>
          </cell>
        </row>
        <row r="32">
          <cell r="A32" t="str">
            <v>12 DAMAS</v>
          </cell>
          <cell r="B32" t="str">
            <v>2 - 0</v>
          </cell>
        </row>
        <row r="33">
          <cell r="A33" t="str">
            <v>14 VARONES</v>
          </cell>
        </row>
        <row r="34">
          <cell r="A34" t="str">
            <v>14 DAMAS</v>
          </cell>
        </row>
        <row r="35">
          <cell r="A35" t="str">
            <v>16 VARONES</v>
          </cell>
        </row>
        <row r="36">
          <cell r="A36" t="str">
            <v>16 DAMAS</v>
          </cell>
        </row>
        <row r="37">
          <cell r="A37" t="str">
            <v>18 VARONES</v>
          </cell>
        </row>
        <row r="38">
          <cell r="A38" t="str">
            <v>18 DAMAS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lanilla de Firmas"/>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Sencillos Femenino</v>
          </cell>
        </row>
        <row r="14">
          <cell r="A14" t="str">
            <v>Centro de Alto Rendimiento</v>
          </cell>
          <cell r="E14" t="str">
            <v>Bogotá</v>
          </cell>
          <cell r="H14">
            <v>42296</v>
          </cell>
        </row>
        <row r="18">
          <cell r="A18" t="str">
            <v>Luis Mario Aristizábal</v>
          </cell>
        </row>
      </sheetData>
      <sheetData sheetId="1"/>
      <sheetData sheetId="2">
        <row r="11">
          <cell r="A11">
            <v>1</v>
          </cell>
          <cell r="B11" t="str">
            <v>GUTIERREZ LAURA A</v>
          </cell>
          <cell r="C11" t="str">
            <v>BOG</v>
          </cell>
          <cell r="D11">
            <v>36060</v>
          </cell>
          <cell r="F11" t="str">
            <v>DA</v>
          </cell>
          <cell r="G11">
            <v>6</v>
          </cell>
        </row>
        <row r="12">
          <cell r="A12">
            <v>2</v>
          </cell>
          <cell r="B12" t="str">
            <v>MORA INDIRA L</v>
          </cell>
          <cell r="C12" t="str">
            <v>CAS</v>
          </cell>
          <cell r="D12">
            <v>36505</v>
          </cell>
          <cell r="F12" t="str">
            <v>DA</v>
          </cell>
          <cell r="G12">
            <v>16</v>
          </cell>
        </row>
        <row r="13">
          <cell r="A13">
            <v>3</v>
          </cell>
          <cell r="B13" t="str">
            <v>LOSADA VALENTINA</v>
          </cell>
          <cell r="C13" t="str">
            <v>BOG</v>
          </cell>
          <cell r="D13">
            <v>36233</v>
          </cell>
          <cell r="F13" t="str">
            <v>DA</v>
          </cell>
          <cell r="G13">
            <v>21</v>
          </cell>
        </row>
        <row r="14">
          <cell r="A14">
            <v>4</v>
          </cell>
          <cell r="B14" t="str">
            <v>SANTIAGO DANA K</v>
          </cell>
          <cell r="C14" t="str">
            <v>ATL</v>
          </cell>
          <cell r="D14">
            <v>36215</v>
          </cell>
          <cell r="F14" t="str">
            <v>DA</v>
          </cell>
          <cell r="G14">
            <v>27</v>
          </cell>
        </row>
        <row r="15">
          <cell r="A15">
            <v>5</v>
          </cell>
          <cell r="B15" t="str">
            <v xml:space="preserve">CASTELLAR SOFIA </v>
          </cell>
          <cell r="C15" t="str">
            <v>BOL</v>
          </cell>
          <cell r="D15">
            <v>36023</v>
          </cell>
          <cell r="F15" t="str">
            <v>DA</v>
          </cell>
          <cell r="G15">
            <v>34</v>
          </cell>
        </row>
        <row r="16">
          <cell r="A16">
            <v>6</v>
          </cell>
          <cell r="B16" t="str">
            <v>MEDINA PAULA A</v>
          </cell>
          <cell r="C16" t="str">
            <v>MET</v>
          </cell>
          <cell r="D16">
            <v>36021</v>
          </cell>
          <cell r="F16" t="str">
            <v>DA</v>
          </cell>
          <cell r="G16">
            <v>50</v>
          </cell>
        </row>
        <row r="17">
          <cell r="A17">
            <v>7</v>
          </cell>
          <cell r="B17" t="str">
            <v>OSORIO VALENTINA</v>
          </cell>
          <cell r="C17" t="str">
            <v>SAN</v>
          </cell>
          <cell r="D17">
            <v>36199</v>
          </cell>
          <cell r="F17" t="str">
            <v>DA</v>
          </cell>
          <cell r="G17">
            <v>55</v>
          </cell>
        </row>
        <row r="18">
          <cell r="A18">
            <v>8</v>
          </cell>
          <cell r="B18" t="str">
            <v>CUY MARIA P</v>
          </cell>
          <cell r="C18" t="str">
            <v>BOY</v>
          </cell>
          <cell r="D18">
            <v>36502</v>
          </cell>
          <cell r="F18" t="str">
            <v>DA</v>
          </cell>
          <cell r="G18">
            <v>76</v>
          </cell>
        </row>
        <row r="19">
          <cell r="A19">
            <v>9</v>
          </cell>
          <cell r="B19" t="str">
            <v>PEÑA ISABELA</v>
          </cell>
          <cell r="C19" t="str">
            <v>ATL</v>
          </cell>
          <cell r="D19">
            <v>36650</v>
          </cell>
          <cell r="F19" t="str">
            <v>DA</v>
          </cell>
          <cell r="G19">
            <v>79</v>
          </cell>
        </row>
        <row r="20">
          <cell r="A20">
            <v>10</v>
          </cell>
          <cell r="B20" t="str">
            <v>TREJOS ANA S</v>
          </cell>
          <cell r="C20" t="str">
            <v>CAL</v>
          </cell>
          <cell r="D20">
            <v>36673</v>
          </cell>
          <cell r="F20" t="str">
            <v>DA</v>
          </cell>
          <cell r="G20">
            <v>86</v>
          </cell>
        </row>
        <row r="21">
          <cell r="A21">
            <v>11</v>
          </cell>
          <cell r="B21" t="str">
            <v xml:space="preserve">TABARES JUANITA </v>
          </cell>
          <cell r="C21" t="str">
            <v>ANT</v>
          </cell>
          <cell r="D21">
            <v>36771</v>
          </cell>
          <cell r="F21" t="str">
            <v>DA</v>
          </cell>
          <cell r="G21">
            <v>87</v>
          </cell>
        </row>
        <row r="22">
          <cell r="A22">
            <v>12</v>
          </cell>
          <cell r="B22" t="str">
            <v>BELTRAN MARIA S</v>
          </cell>
          <cell r="C22" t="str">
            <v>CAS</v>
          </cell>
          <cell r="D22">
            <v>36829</v>
          </cell>
          <cell r="F22" t="str">
            <v>DA</v>
          </cell>
        </row>
        <row r="23">
          <cell r="A23">
            <v>13</v>
          </cell>
          <cell r="B23" t="str">
            <v>VILLEGAS MARIA C</v>
          </cell>
          <cell r="C23" t="str">
            <v>ANT</v>
          </cell>
          <cell r="D23">
            <v>36028</v>
          </cell>
          <cell r="F23" t="str">
            <v>DA</v>
          </cell>
        </row>
        <row r="24">
          <cell r="A24">
            <v>14</v>
          </cell>
          <cell r="B24" t="str">
            <v>SILVA ANDREA X</v>
          </cell>
          <cell r="C24" t="str">
            <v>BOY</v>
          </cell>
          <cell r="D24">
            <v>36785</v>
          </cell>
          <cell r="F24" t="str">
            <v>DA</v>
          </cell>
        </row>
        <row r="25">
          <cell r="A25">
            <v>15</v>
          </cell>
          <cell r="B25" t="str">
            <v>RODRIGUEZ NATALIA S</v>
          </cell>
          <cell r="C25" t="str">
            <v>CES</v>
          </cell>
          <cell r="D25">
            <v>36470</v>
          </cell>
          <cell r="F25" t="str">
            <v>DA</v>
          </cell>
        </row>
        <row r="26">
          <cell r="A26">
            <v>16</v>
          </cell>
          <cell r="B26" t="str">
            <v>CORTAZAR JENNIFER</v>
          </cell>
          <cell r="C26" t="str">
            <v>CUN</v>
          </cell>
          <cell r="D26">
            <v>36444</v>
          </cell>
          <cell r="F26" t="str">
            <v>DA</v>
          </cell>
        </row>
        <row r="27">
          <cell r="A27">
            <v>17</v>
          </cell>
          <cell r="B27" t="str">
            <v>ORTIZ LAURA L</v>
          </cell>
          <cell r="C27" t="str">
            <v>CUN</v>
          </cell>
          <cell r="D27">
            <v>36756</v>
          </cell>
          <cell r="F27" t="str">
            <v>DA</v>
          </cell>
        </row>
        <row r="28">
          <cell r="A28">
            <v>18</v>
          </cell>
          <cell r="B28" t="str">
            <v>MONROY SHARA V</v>
          </cell>
          <cell r="C28" t="str">
            <v>HUI</v>
          </cell>
          <cell r="D28">
            <v>36305</v>
          </cell>
          <cell r="F28" t="str">
            <v>DA</v>
          </cell>
        </row>
        <row r="29">
          <cell r="A29">
            <v>19</v>
          </cell>
          <cell r="B29" t="str">
            <v>COLLAZOS ANA M</v>
          </cell>
          <cell r="C29" t="str">
            <v>MET</v>
          </cell>
          <cell r="D29">
            <v>36362</v>
          </cell>
          <cell r="F29" t="str">
            <v>DA</v>
          </cell>
        </row>
        <row r="30">
          <cell r="A30">
            <v>20</v>
          </cell>
          <cell r="B30" t="str">
            <v>MATAMOROS GABRIELA</v>
          </cell>
          <cell r="C30" t="str">
            <v>NOR</v>
          </cell>
          <cell r="D30">
            <v>36750</v>
          </cell>
          <cell r="F30" t="str">
            <v>DA</v>
          </cell>
        </row>
        <row r="31">
          <cell r="A31">
            <v>21</v>
          </cell>
          <cell r="B31" t="str">
            <v>PERALES EYLIN Y</v>
          </cell>
          <cell r="C31" t="str">
            <v>NOR</v>
          </cell>
          <cell r="D31">
            <v>36224</v>
          </cell>
          <cell r="F31" t="str">
            <v>DA</v>
          </cell>
        </row>
        <row r="32">
          <cell r="A32">
            <v>22</v>
          </cell>
          <cell r="B32" t="str">
            <v>PERDOMO TATIANA</v>
          </cell>
          <cell r="C32" t="str">
            <v>RIS</v>
          </cell>
          <cell r="D32">
            <v>36854</v>
          </cell>
          <cell r="F32" t="str">
            <v>DA</v>
          </cell>
        </row>
        <row r="33">
          <cell r="A33">
            <v>23</v>
          </cell>
          <cell r="B33" t="str">
            <v>PEDRAZA MARIA F</v>
          </cell>
          <cell r="C33" t="str">
            <v>SAN</v>
          </cell>
          <cell r="D33">
            <v>36064</v>
          </cell>
          <cell r="F33" t="str">
            <v>DA</v>
          </cell>
        </row>
        <row r="34">
          <cell r="A34">
            <v>24</v>
          </cell>
          <cell r="B34" t="str">
            <v>CALA MARIA S</v>
          </cell>
          <cell r="C34" t="str">
            <v>SUC</v>
          </cell>
          <cell r="D34">
            <v>36578</v>
          </cell>
          <cell r="F34" t="str">
            <v>DA</v>
          </cell>
        </row>
        <row r="35">
          <cell r="A35">
            <v>25</v>
          </cell>
          <cell r="B35" t="str">
            <v>MORA ANGIE N</v>
          </cell>
          <cell r="C35" t="str">
            <v>TOL</v>
          </cell>
          <cell r="D35">
            <v>36209</v>
          </cell>
          <cell r="F35" t="str">
            <v>DA</v>
          </cell>
        </row>
        <row r="36">
          <cell r="A36">
            <v>26</v>
          </cell>
          <cell r="B36" t="str">
            <v>TAMARA VALENTINA</v>
          </cell>
          <cell r="C36" t="str">
            <v>VAL</v>
          </cell>
          <cell r="D36">
            <v>36438</v>
          </cell>
          <cell r="F36" t="str">
            <v>DA</v>
          </cell>
        </row>
        <row r="37">
          <cell r="A37">
            <v>27</v>
          </cell>
          <cell r="B37" t="str">
            <v>GIRALDO NATALIA A</v>
          </cell>
          <cell r="C37" t="str">
            <v>CAL</v>
          </cell>
          <cell r="D37">
            <v>36570</v>
          </cell>
          <cell r="F37" t="str">
            <v>DA</v>
          </cell>
        </row>
        <row r="38">
          <cell r="A38">
            <v>28</v>
          </cell>
          <cell r="B38" t="str">
            <v>LOPEZ ANDREA L</v>
          </cell>
          <cell r="C38" t="str">
            <v>CAU</v>
          </cell>
          <cell r="D38">
            <v>36721</v>
          </cell>
          <cell r="F38" t="str">
            <v>DA</v>
          </cell>
        </row>
        <row r="39">
          <cell r="A39">
            <v>29</v>
          </cell>
          <cell r="B39" t="str">
            <v>BYE</v>
          </cell>
        </row>
        <row r="40">
          <cell r="A40">
            <v>30</v>
          </cell>
          <cell r="F40" t="str">
            <v>WC</v>
          </cell>
        </row>
        <row r="41">
          <cell r="A41">
            <v>31</v>
          </cell>
          <cell r="F41" t="str">
            <v>WC</v>
          </cell>
        </row>
        <row r="42">
          <cell r="A42">
            <v>32</v>
          </cell>
          <cell r="F42" t="str">
            <v>WC</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Sencillos Masculino</v>
          </cell>
        </row>
        <row r="14">
          <cell r="A14" t="str">
            <v>Centro de Alto Rendimiento</v>
          </cell>
          <cell r="E14" t="str">
            <v>Bogotá</v>
          </cell>
          <cell r="H14">
            <v>42296</v>
          </cell>
        </row>
        <row r="18">
          <cell r="A18" t="str">
            <v>Luis Mario Aristizábal</v>
          </cell>
        </row>
      </sheetData>
      <sheetData sheetId="1">
        <row r="11">
          <cell r="A11">
            <v>1</v>
          </cell>
          <cell r="B11" t="str">
            <v>RUIZ JUAN D</v>
          </cell>
          <cell r="C11" t="str">
            <v>SAN</v>
          </cell>
          <cell r="D11">
            <v>35850</v>
          </cell>
          <cell r="F11" t="str">
            <v>DA</v>
          </cell>
          <cell r="G11">
            <v>2</v>
          </cell>
        </row>
        <row r="12">
          <cell r="A12">
            <v>2</v>
          </cell>
          <cell r="B12" t="str">
            <v>PLAZAS JOSE A</v>
          </cell>
          <cell r="C12" t="str">
            <v>BOG</v>
          </cell>
          <cell r="D12">
            <v>35882</v>
          </cell>
          <cell r="F12" t="str">
            <v>DA</v>
          </cell>
          <cell r="G12">
            <v>5</v>
          </cell>
        </row>
        <row r="13">
          <cell r="A13">
            <v>3</v>
          </cell>
          <cell r="B13" t="str">
            <v>ORDUZ DIEGO</v>
          </cell>
          <cell r="C13" t="str">
            <v>BOG</v>
          </cell>
          <cell r="D13">
            <v>36019</v>
          </cell>
          <cell r="F13" t="str">
            <v>DA</v>
          </cell>
          <cell r="G13">
            <v>6</v>
          </cell>
        </row>
        <row r="14">
          <cell r="A14">
            <v>4</v>
          </cell>
          <cell r="B14" t="str">
            <v>CAICEDO NICOLAS E</v>
          </cell>
          <cell r="C14" t="str">
            <v>CUN</v>
          </cell>
          <cell r="D14">
            <v>36288</v>
          </cell>
          <cell r="F14" t="str">
            <v>DA</v>
          </cell>
          <cell r="G14">
            <v>7</v>
          </cell>
        </row>
        <row r="15">
          <cell r="A15">
            <v>5</v>
          </cell>
          <cell r="B15" t="str">
            <v>LOPEZ SEBASTIAN.</v>
          </cell>
          <cell r="C15" t="str">
            <v>CUN</v>
          </cell>
          <cell r="D15">
            <v>36419</v>
          </cell>
          <cell r="F15" t="str">
            <v>DA</v>
          </cell>
          <cell r="G15">
            <v>17</v>
          </cell>
        </row>
        <row r="16">
          <cell r="A16">
            <v>6</v>
          </cell>
          <cell r="B16" t="str">
            <v>RODAS JUAN PABLO</v>
          </cell>
          <cell r="C16" t="str">
            <v>ANT</v>
          </cell>
          <cell r="D16">
            <v>36039</v>
          </cell>
          <cell r="F16" t="str">
            <v>DA</v>
          </cell>
          <cell r="G16">
            <v>27</v>
          </cell>
        </row>
        <row r="17">
          <cell r="A17">
            <v>7</v>
          </cell>
          <cell r="B17" t="str">
            <v>GRISALES MATEO</v>
          </cell>
          <cell r="C17" t="str">
            <v>QUI</v>
          </cell>
          <cell r="D17">
            <v>35950</v>
          </cell>
          <cell r="F17" t="str">
            <v>DA</v>
          </cell>
          <cell r="G17">
            <v>33</v>
          </cell>
        </row>
        <row r="18">
          <cell r="A18">
            <v>8</v>
          </cell>
          <cell r="B18" t="str">
            <v>LOPEZ JAVIER A</v>
          </cell>
          <cell r="C18" t="str">
            <v>CAS</v>
          </cell>
          <cell r="D18">
            <v>36350</v>
          </cell>
          <cell r="F18" t="str">
            <v>DA</v>
          </cell>
          <cell r="G18">
            <v>35</v>
          </cell>
        </row>
        <row r="19">
          <cell r="A19">
            <v>9</v>
          </cell>
          <cell r="B19" t="str">
            <v>RAPONE ALESSANDRO M</v>
          </cell>
          <cell r="C19" t="str">
            <v>NOR</v>
          </cell>
          <cell r="D19">
            <v>35965</v>
          </cell>
          <cell r="F19" t="str">
            <v>DA</v>
          </cell>
          <cell r="G19">
            <v>40</v>
          </cell>
        </row>
        <row r="20">
          <cell r="A20">
            <v>10</v>
          </cell>
          <cell r="B20" t="str">
            <v>GIRALDO DIEGO A</v>
          </cell>
          <cell r="C20" t="str">
            <v>ANT</v>
          </cell>
          <cell r="D20">
            <v>36234</v>
          </cell>
          <cell r="F20" t="str">
            <v>DA</v>
          </cell>
          <cell r="G20">
            <v>42</v>
          </cell>
        </row>
        <row r="21">
          <cell r="A21">
            <v>11</v>
          </cell>
          <cell r="B21" t="str">
            <v>BENAVIDES GUILLERMO</v>
          </cell>
          <cell r="C21" t="str">
            <v>TOL</v>
          </cell>
          <cell r="D21">
            <v>36176</v>
          </cell>
          <cell r="F21" t="str">
            <v>DA</v>
          </cell>
          <cell r="G21">
            <v>49</v>
          </cell>
        </row>
        <row r="22">
          <cell r="A22">
            <v>12</v>
          </cell>
          <cell r="B22" t="str">
            <v>CORINALDI ALLAN R</v>
          </cell>
          <cell r="C22" t="str">
            <v>NOR</v>
          </cell>
          <cell r="D22">
            <v>36432</v>
          </cell>
          <cell r="F22" t="str">
            <v>DA</v>
          </cell>
          <cell r="G22">
            <v>57</v>
          </cell>
        </row>
        <row r="23">
          <cell r="A23">
            <v>13</v>
          </cell>
          <cell r="B23" t="str">
            <v>FERRERO CAMILO</v>
          </cell>
          <cell r="C23" t="str">
            <v>CAL</v>
          </cell>
          <cell r="D23">
            <v>36199</v>
          </cell>
          <cell r="F23" t="str">
            <v>DA</v>
          </cell>
          <cell r="G23">
            <v>82</v>
          </cell>
        </row>
        <row r="24">
          <cell r="A24">
            <v>14</v>
          </cell>
          <cell r="B24" t="str">
            <v>SANDOVAL JUAN P</v>
          </cell>
          <cell r="C24" t="str">
            <v>BOY</v>
          </cell>
          <cell r="D24">
            <v>36322</v>
          </cell>
          <cell r="F24" t="str">
            <v>DA</v>
          </cell>
          <cell r="G24">
            <v>87</v>
          </cell>
        </row>
        <row r="25">
          <cell r="A25">
            <v>15</v>
          </cell>
          <cell r="B25" t="str">
            <v>ESPINOSA LUCAS</v>
          </cell>
          <cell r="C25" t="str">
            <v>SAN</v>
          </cell>
          <cell r="D25">
            <v>36243</v>
          </cell>
          <cell r="F25" t="str">
            <v>DA</v>
          </cell>
          <cell r="G25">
            <v>88</v>
          </cell>
        </row>
        <row r="26">
          <cell r="A26">
            <v>16</v>
          </cell>
          <cell r="B26" t="str">
            <v>HERRERA DAVID A</v>
          </cell>
          <cell r="C26" t="str">
            <v>ATL</v>
          </cell>
          <cell r="D26">
            <v>36159</v>
          </cell>
          <cell r="F26" t="str">
            <v>DA</v>
          </cell>
          <cell r="G26">
            <v>96</v>
          </cell>
        </row>
        <row r="27">
          <cell r="A27">
            <v>17</v>
          </cell>
          <cell r="B27" t="str">
            <v>LIZARAZO HAROLD S</v>
          </cell>
          <cell r="C27" t="str">
            <v>BOY</v>
          </cell>
          <cell r="D27">
            <v>36208</v>
          </cell>
          <cell r="F27" t="str">
            <v>DA</v>
          </cell>
          <cell r="G27">
            <v>97</v>
          </cell>
        </row>
        <row r="28">
          <cell r="A28">
            <v>18</v>
          </cell>
          <cell r="B28" t="str">
            <v>SANCHEZ SAMUEL E</v>
          </cell>
          <cell r="C28" t="str">
            <v>CAS</v>
          </cell>
          <cell r="D28">
            <v>36504</v>
          </cell>
          <cell r="F28" t="str">
            <v>DA</v>
          </cell>
          <cell r="G28">
            <v>134</v>
          </cell>
        </row>
        <row r="29">
          <cell r="A29">
            <v>19</v>
          </cell>
          <cell r="B29" t="str">
            <v>TREJOS JAIME A</v>
          </cell>
          <cell r="C29" t="str">
            <v>TOL</v>
          </cell>
          <cell r="D29">
            <v>36734</v>
          </cell>
          <cell r="F29" t="str">
            <v>DA</v>
          </cell>
          <cell r="G29">
            <v>200</v>
          </cell>
        </row>
        <row r="30">
          <cell r="A30">
            <v>20</v>
          </cell>
          <cell r="B30" t="str">
            <v>ALFONSO DAVID</v>
          </cell>
          <cell r="C30" t="str">
            <v>VAL</v>
          </cell>
          <cell r="D30">
            <v>36075</v>
          </cell>
          <cell r="F30" t="str">
            <v>DA</v>
          </cell>
          <cell r="G30">
            <v>254</v>
          </cell>
        </row>
        <row r="31">
          <cell r="A31">
            <v>21</v>
          </cell>
          <cell r="B31" t="str">
            <v>ACOSTA OMAR S</v>
          </cell>
          <cell r="C31" t="str">
            <v>MET</v>
          </cell>
          <cell r="D31">
            <v>36743</v>
          </cell>
          <cell r="F31" t="str">
            <v>DA</v>
          </cell>
        </row>
        <row r="32">
          <cell r="A32">
            <v>22</v>
          </cell>
          <cell r="B32" t="str">
            <v>ANGULO LEONARDO A</v>
          </cell>
          <cell r="C32" t="str">
            <v>BOL</v>
          </cell>
          <cell r="D32">
            <v>36805</v>
          </cell>
          <cell r="F32" t="str">
            <v>DA</v>
          </cell>
        </row>
        <row r="33">
          <cell r="A33">
            <v>23</v>
          </cell>
          <cell r="B33" t="str">
            <v>AREVALO ANDRES</v>
          </cell>
          <cell r="C33" t="str">
            <v>RIS</v>
          </cell>
          <cell r="D33">
            <v>36436</v>
          </cell>
          <cell r="F33" t="str">
            <v>DA</v>
          </cell>
        </row>
        <row r="34">
          <cell r="A34">
            <v>24</v>
          </cell>
          <cell r="B34" t="str">
            <v>CARDONA ANDRES M</v>
          </cell>
          <cell r="C34" t="str">
            <v>CAL</v>
          </cell>
          <cell r="D34">
            <v>36725</v>
          </cell>
          <cell r="F34" t="str">
            <v>DA</v>
          </cell>
        </row>
        <row r="35">
          <cell r="A35">
            <v>25</v>
          </cell>
          <cell r="B35" t="str">
            <v>D´LUIZ MATEO</v>
          </cell>
          <cell r="C35" t="str">
            <v>SUC</v>
          </cell>
          <cell r="D35">
            <v>36276</v>
          </cell>
          <cell r="F35" t="str">
            <v>DA</v>
          </cell>
        </row>
        <row r="36">
          <cell r="A36">
            <v>26</v>
          </cell>
          <cell r="B36" t="str">
            <v>DIAZ KENNETH</v>
          </cell>
          <cell r="C36" t="str">
            <v>VAL</v>
          </cell>
          <cell r="D36">
            <v>36571</v>
          </cell>
          <cell r="F36" t="str">
            <v>DA</v>
          </cell>
        </row>
        <row r="37">
          <cell r="A37">
            <v>27</v>
          </cell>
          <cell r="B37" t="str">
            <v>GAITAN SEBASTIAN C</v>
          </cell>
          <cell r="C37" t="str">
            <v>MET</v>
          </cell>
          <cell r="D37">
            <v>35958</v>
          </cell>
          <cell r="F37" t="str">
            <v>DA</v>
          </cell>
        </row>
        <row r="38">
          <cell r="A38">
            <v>28</v>
          </cell>
          <cell r="B38" t="str">
            <v>HERAZO LUIS M</v>
          </cell>
          <cell r="C38" t="str">
            <v>SUC</v>
          </cell>
          <cell r="D38">
            <v>36640</v>
          </cell>
          <cell r="F38" t="str">
            <v>DA</v>
          </cell>
        </row>
        <row r="39">
          <cell r="A39">
            <v>29</v>
          </cell>
          <cell r="B39" t="str">
            <v>MEJIA CARLOS J</v>
          </cell>
          <cell r="C39" t="str">
            <v>ATL</v>
          </cell>
          <cell r="D39">
            <v>36642</v>
          </cell>
          <cell r="F39" t="str">
            <v>DA</v>
          </cell>
        </row>
        <row r="40">
          <cell r="A40">
            <v>30</v>
          </cell>
          <cell r="B40" t="str">
            <v>MERA NICOLAS A</v>
          </cell>
          <cell r="C40" t="str">
            <v>CAU</v>
          </cell>
          <cell r="D40">
            <v>36767</v>
          </cell>
          <cell r="F40" t="str">
            <v>DA</v>
          </cell>
        </row>
        <row r="41">
          <cell r="A41">
            <v>31</v>
          </cell>
          <cell r="B41" t="str">
            <v xml:space="preserve">MIRANDA P SERGIO </v>
          </cell>
          <cell r="C41" t="str">
            <v>RIS</v>
          </cell>
          <cell r="D41">
            <v>36404</v>
          </cell>
          <cell r="F41" t="str">
            <v>DA</v>
          </cell>
        </row>
        <row r="42">
          <cell r="A42">
            <v>32</v>
          </cell>
          <cell r="B42" t="str">
            <v>PEÑARANDA LUIS M</v>
          </cell>
          <cell r="C42" t="str">
            <v>CES</v>
          </cell>
          <cell r="D42">
            <v>36351</v>
          </cell>
          <cell r="F42" t="str">
            <v>DA</v>
          </cell>
        </row>
        <row r="43">
          <cell r="A43">
            <v>33</v>
          </cell>
          <cell r="B43" t="str">
            <v>PUERTA HASSEF S</v>
          </cell>
          <cell r="C43" t="str">
            <v>BOL</v>
          </cell>
          <cell r="D43">
            <v>36223</v>
          </cell>
          <cell r="F43" t="str">
            <v>DA</v>
          </cell>
        </row>
        <row r="44">
          <cell r="A44">
            <v>34</v>
          </cell>
          <cell r="B44" t="str">
            <v>RODRIGUEZ ALVARO A</v>
          </cell>
          <cell r="C44" t="str">
            <v>HUI</v>
          </cell>
          <cell r="D44">
            <v>36589</v>
          </cell>
          <cell r="F44" t="str">
            <v>DA</v>
          </cell>
        </row>
        <row r="45">
          <cell r="A45">
            <v>35</v>
          </cell>
          <cell r="B45" t="str">
            <v xml:space="preserve">SALAZAR B NICOLAS </v>
          </cell>
          <cell r="C45" t="str">
            <v>QUI</v>
          </cell>
          <cell r="D45">
            <v>36537</v>
          </cell>
          <cell r="F45" t="str">
            <v>DA</v>
          </cell>
        </row>
        <row r="46">
          <cell r="A46">
            <v>36</v>
          </cell>
          <cell r="B46" t="str">
            <v>SANTOS JOSE A</v>
          </cell>
          <cell r="C46" t="str">
            <v>GUA</v>
          </cell>
          <cell r="D46">
            <v>36829</v>
          </cell>
          <cell r="F46" t="str">
            <v>DA</v>
          </cell>
        </row>
        <row r="47">
          <cell r="A47">
            <v>37</v>
          </cell>
          <cell r="B47" t="str">
            <v>BYE</v>
          </cell>
        </row>
        <row r="48">
          <cell r="A48">
            <v>38</v>
          </cell>
          <cell r="F48" t="str">
            <v>DA</v>
          </cell>
        </row>
        <row r="49">
          <cell r="A49">
            <v>39</v>
          </cell>
          <cell r="F49" t="str">
            <v>DA</v>
          </cell>
        </row>
        <row r="50">
          <cell r="A50">
            <v>40</v>
          </cell>
          <cell r="F50" t="str">
            <v>DA</v>
          </cell>
        </row>
        <row r="51">
          <cell r="A51">
            <v>41</v>
          </cell>
          <cell r="F51" t="str">
            <v>DA</v>
          </cell>
        </row>
        <row r="52">
          <cell r="A52">
            <v>42</v>
          </cell>
          <cell r="F52" t="str">
            <v>DA</v>
          </cell>
        </row>
        <row r="53">
          <cell r="A53">
            <v>43</v>
          </cell>
          <cell r="F53" t="str">
            <v>DA</v>
          </cell>
        </row>
        <row r="54">
          <cell r="A54">
            <v>44</v>
          </cell>
          <cell r="F54" t="str">
            <v>DA</v>
          </cell>
        </row>
        <row r="55">
          <cell r="A55">
            <v>45</v>
          </cell>
          <cell r="F55" t="str">
            <v>DA</v>
          </cell>
        </row>
        <row r="56">
          <cell r="A56">
            <v>46</v>
          </cell>
          <cell r="F56" t="str">
            <v>DA</v>
          </cell>
        </row>
        <row r="57">
          <cell r="A57">
            <v>47</v>
          </cell>
          <cell r="F57" t="str">
            <v>DA</v>
          </cell>
        </row>
        <row r="58">
          <cell r="A58">
            <v>48</v>
          </cell>
          <cell r="F58" t="str">
            <v>DA</v>
          </cell>
        </row>
        <row r="59">
          <cell r="A59">
            <v>49</v>
          </cell>
          <cell r="F59" t="str">
            <v>DA</v>
          </cell>
        </row>
        <row r="60">
          <cell r="A60">
            <v>50</v>
          </cell>
          <cell r="F60" t="str">
            <v>DA</v>
          </cell>
        </row>
        <row r="61">
          <cell r="A61">
            <v>51</v>
          </cell>
          <cell r="F61" t="str">
            <v>DA</v>
          </cell>
        </row>
        <row r="62">
          <cell r="A62">
            <v>52</v>
          </cell>
          <cell r="F62" t="str">
            <v>DA</v>
          </cell>
        </row>
        <row r="63">
          <cell r="A63">
            <v>53</v>
          </cell>
          <cell r="F63" t="str">
            <v>DA</v>
          </cell>
        </row>
        <row r="64">
          <cell r="A64">
            <v>54</v>
          </cell>
          <cell r="F64" t="str">
            <v>DA</v>
          </cell>
        </row>
        <row r="65">
          <cell r="A65">
            <v>55</v>
          </cell>
          <cell r="F65" t="str">
            <v>DA</v>
          </cell>
        </row>
        <row r="66">
          <cell r="A66">
            <v>56</v>
          </cell>
          <cell r="F66" t="str">
            <v>DA</v>
          </cell>
        </row>
        <row r="67">
          <cell r="A67">
            <v>57</v>
          </cell>
          <cell r="F67" t="str">
            <v>DA</v>
          </cell>
        </row>
        <row r="68">
          <cell r="A68">
            <v>58</v>
          </cell>
          <cell r="F68" t="str">
            <v>DA</v>
          </cell>
        </row>
        <row r="69">
          <cell r="A69">
            <v>59</v>
          </cell>
          <cell r="F69" t="str">
            <v>DA</v>
          </cell>
        </row>
        <row r="70">
          <cell r="A70">
            <v>60</v>
          </cell>
          <cell r="F70" t="str">
            <v>DA</v>
          </cell>
        </row>
        <row r="71">
          <cell r="A71">
            <v>61</v>
          </cell>
          <cell r="F71" t="str">
            <v>DA</v>
          </cell>
        </row>
        <row r="72">
          <cell r="A72">
            <v>62</v>
          </cell>
          <cell r="F72" t="str">
            <v>DA</v>
          </cell>
        </row>
        <row r="73">
          <cell r="A73">
            <v>63</v>
          </cell>
          <cell r="F73" t="str">
            <v>DA</v>
          </cell>
        </row>
        <row r="74">
          <cell r="A74">
            <v>64</v>
          </cell>
          <cell r="F74" t="str">
            <v>DA</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lanilla de Firmas"/>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Dobles Femenino</v>
          </cell>
        </row>
        <row r="14">
          <cell r="A14" t="str">
            <v>Centro de Alto Rendimiento</v>
          </cell>
          <cell r="E14" t="str">
            <v>Bogotá</v>
          </cell>
          <cell r="H14">
            <v>42296</v>
          </cell>
        </row>
        <row r="18">
          <cell r="A18" t="str">
            <v>Luis Mario Aristizábal</v>
          </cell>
        </row>
      </sheetData>
      <sheetData sheetId="1"/>
      <sheetData sheetId="2"/>
      <sheetData sheetId="3"/>
      <sheetData sheetId="4"/>
      <sheetData sheetId="5">
        <row r="8">
          <cell r="A8" t="str">
            <v>Supervisor FCT</v>
          </cell>
          <cell r="C8" t="str">
            <v>Luis Mario Aristizábal</v>
          </cell>
        </row>
        <row r="10">
          <cell r="C10" t="str">
            <v>Jugador 1</v>
          </cell>
          <cell r="H10" t="str">
            <v>Jugador 2</v>
          </cell>
          <cell r="N10" t="str">
            <v>Equipo</v>
          </cell>
        </row>
        <row r="11">
          <cell r="A11" t="str">
            <v>Línea</v>
          </cell>
          <cell r="B11" t="str">
            <v>Apellido y Nombre</v>
          </cell>
          <cell r="C11" t="str">
            <v>Liga</v>
          </cell>
          <cell r="D11" t="str">
            <v>Fecha de Nacimiento D/M/A</v>
          </cell>
          <cell r="E11" t="str">
            <v>Rank. Entrada</v>
          </cell>
          <cell r="F11" t="str">
            <v>Puntos</v>
          </cell>
          <cell r="G11" t="str">
            <v>Apellido y Nombre</v>
          </cell>
          <cell r="H11" t="str">
            <v>Liga</v>
          </cell>
          <cell r="I11" t="str">
            <v>Fecha de Nacimiento D/M/A</v>
          </cell>
          <cell r="J11" t="str">
            <v>Rank. Entrada</v>
          </cell>
          <cell r="K11" t="str">
            <v>Puntos</v>
          </cell>
          <cell r="L11" t="str">
            <v>Aceptación</v>
          </cell>
          <cell r="M11" t="str">
            <v>Rank. Combinado</v>
          </cell>
          <cell r="N11" t="str">
            <v>Rank. Sencillo</v>
          </cell>
          <cell r="O11" t="str">
            <v>Status</v>
          </cell>
        </row>
        <row r="12">
          <cell r="A12">
            <v>1</v>
          </cell>
          <cell r="B12" t="str">
            <v>GALEANO DANNA V</v>
          </cell>
          <cell r="C12" t="str">
            <v>BOG</v>
          </cell>
          <cell r="D12">
            <v>35969</v>
          </cell>
          <cell r="E12">
            <v>20</v>
          </cell>
          <cell r="G12" t="str">
            <v>LOSADA VALENTINA</v>
          </cell>
          <cell r="H12" t="str">
            <v>BOG</v>
          </cell>
          <cell r="I12">
            <v>36233</v>
          </cell>
          <cell r="J12">
            <v>21</v>
          </cell>
          <cell r="L12" t="str">
            <v>A</v>
          </cell>
          <cell r="M12">
            <v>41</v>
          </cell>
          <cell r="N12" t="str">
            <v/>
          </cell>
          <cell r="O12" t="str">
            <v>MD</v>
          </cell>
        </row>
        <row r="13">
          <cell r="A13">
            <v>2</v>
          </cell>
          <cell r="B13" t="str">
            <v>PEÑA ISABELA</v>
          </cell>
          <cell r="C13" t="str">
            <v>ATL</v>
          </cell>
          <cell r="D13">
            <v>36650</v>
          </cell>
          <cell r="E13">
            <v>79</v>
          </cell>
          <cell r="G13" t="str">
            <v>SANTIAGO DANA K</v>
          </cell>
          <cell r="H13" t="str">
            <v>ATL</v>
          </cell>
          <cell r="I13">
            <v>36215</v>
          </cell>
          <cell r="J13">
            <v>27</v>
          </cell>
          <cell r="L13" t="str">
            <v>A</v>
          </cell>
          <cell r="M13">
            <v>106</v>
          </cell>
          <cell r="N13" t="str">
            <v/>
          </cell>
          <cell r="O13" t="str">
            <v>MD</v>
          </cell>
        </row>
        <row r="14">
          <cell r="A14">
            <v>3</v>
          </cell>
          <cell r="B14" t="str">
            <v>BELTRAN MARIA S</v>
          </cell>
          <cell r="C14" t="str">
            <v>CAS</v>
          </cell>
          <cell r="D14">
            <v>36829</v>
          </cell>
          <cell r="G14" t="str">
            <v>MORA INDIRA L</v>
          </cell>
          <cell r="H14" t="str">
            <v>CAS</v>
          </cell>
          <cell r="I14">
            <v>36505</v>
          </cell>
          <cell r="J14">
            <v>16</v>
          </cell>
          <cell r="L14" t="str">
            <v>C</v>
          </cell>
          <cell r="M14" t="str">
            <v/>
          </cell>
          <cell r="N14">
            <v>16</v>
          </cell>
          <cell r="O14" t="str">
            <v>MD</v>
          </cell>
        </row>
        <row r="15">
          <cell r="A15">
            <v>4</v>
          </cell>
          <cell r="B15" t="str">
            <v>COLLAZOS ANA M</v>
          </cell>
          <cell r="C15" t="str">
            <v>MET</v>
          </cell>
          <cell r="D15">
            <v>36362</v>
          </cell>
          <cell r="G15" t="str">
            <v>MEDINA PAULA A</v>
          </cell>
          <cell r="H15" t="str">
            <v>MET</v>
          </cell>
          <cell r="I15">
            <v>36021</v>
          </cell>
          <cell r="J15">
            <v>50</v>
          </cell>
          <cell r="L15" t="str">
            <v>C</v>
          </cell>
          <cell r="M15" t="str">
            <v/>
          </cell>
          <cell r="N15">
            <v>50</v>
          </cell>
          <cell r="O15" t="str">
            <v>MD</v>
          </cell>
        </row>
        <row r="16">
          <cell r="A16">
            <v>5</v>
          </cell>
          <cell r="B16" t="str">
            <v>CUY MARIA P</v>
          </cell>
          <cell r="C16" t="str">
            <v>BOY</v>
          </cell>
          <cell r="D16">
            <v>36502</v>
          </cell>
          <cell r="E16">
            <v>76</v>
          </cell>
          <cell r="G16" t="str">
            <v>SILVA ANDREA X</v>
          </cell>
          <cell r="H16" t="str">
            <v>BOY</v>
          </cell>
          <cell r="I16">
            <v>36785</v>
          </cell>
          <cell r="L16" t="str">
            <v>C</v>
          </cell>
          <cell r="M16" t="str">
            <v/>
          </cell>
          <cell r="N16">
            <v>76</v>
          </cell>
          <cell r="O16" t="str">
            <v>MD</v>
          </cell>
        </row>
        <row r="17">
          <cell r="A17">
            <v>6</v>
          </cell>
          <cell r="B17" t="str">
            <v xml:space="preserve">TABARES JUANITA </v>
          </cell>
          <cell r="C17" t="str">
            <v>ANT</v>
          </cell>
          <cell r="D17">
            <v>36771</v>
          </cell>
          <cell r="E17">
            <v>87</v>
          </cell>
          <cell r="G17" t="str">
            <v>VILLEGAS MARIA C</v>
          </cell>
          <cell r="H17" t="str">
            <v>ANT</v>
          </cell>
          <cell r="I17">
            <v>36028</v>
          </cell>
          <cell r="L17" t="str">
            <v>C</v>
          </cell>
          <cell r="M17" t="str">
            <v/>
          </cell>
          <cell r="N17">
            <v>87</v>
          </cell>
          <cell r="O17" t="str">
            <v>MD</v>
          </cell>
        </row>
        <row r="18">
          <cell r="A18">
            <v>7</v>
          </cell>
          <cell r="B18" t="str">
            <v>CANTOR VALENTINA</v>
          </cell>
          <cell r="C18" t="str">
            <v>CUN</v>
          </cell>
          <cell r="D18">
            <v>36238</v>
          </cell>
          <cell r="G18" t="str">
            <v>ORTIZ LAURA L</v>
          </cell>
          <cell r="H18" t="str">
            <v>CUN</v>
          </cell>
          <cell r="I18">
            <v>36756</v>
          </cell>
          <cell r="L18" t="str">
            <v>F</v>
          </cell>
          <cell r="M18" t="str">
            <v/>
          </cell>
          <cell r="N18" t="str">
            <v/>
          </cell>
          <cell r="O18" t="str">
            <v>MD</v>
          </cell>
        </row>
        <row r="19">
          <cell r="A19">
            <v>8</v>
          </cell>
          <cell r="B19" t="str">
            <v>MATAMOROS GABRIELA</v>
          </cell>
          <cell r="C19" t="str">
            <v>NOR</v>
          </cell>
          <cell r="D19">
            <v>36750</v>
          </cell>
          <cell r="G19" t="str">
            <v>PERALES EYLIN Y</v>
          </cell>
          <cell r="H19" t="str">
            <v>NOR</v>
          </cell>
          <cell r="I19">
            <v>36224</v>
          </cell>
          <cell r="L19" t="str">
            <v>F</v>
          </cell>
          <cell r="M19" t="str">
            <v/>
          </cell>
          <cell r="N19" t="str">
            <v/>
          </cell>
          <cell r="O19" t="str">
            <v>MD</v>
          </cell>
        </row>
        <row r="20">
          <cell r="A20">
            <v>9</v>
          </cell>
          <cell r="B20" t="str">
            <v>BYE</v>
          </cell>
          <cell r="G20" t="str">
            <v>BYE</v>
          </cell>
          <cell r="M20" t="str">
            <v/>
          </cell>
          <cell r="N20" t="str">
            <v/>
          </cell>
        </row>
        <row r="21">
          <cell r="A21">
            <v>10</v>
          </cell>
          <cell r="L21">
            <v>0</v>
          </cell>
          <cell r="M21" t="str">
            <v/>
          </cell>
          <cell r="N21" t="str">
            <v/>
          </cell>
          <cell r="O21" t="str">
            <v>MD</v>
          </cell>
        </row>
        <row r="22">
          <cell r="A22">
            <v>11</v>
          </cell>
          <cell r="L22">
            <v>0</v>
          </cell>
          <cell r="M22" t="str">
            <v/>
          </cell>
          <cell r="N22" t="str">
            <v/>
          </cell>
          <cell r="O22" t="str">
            <v>MD</v>
          </cell>
        </row>
        <row r="23">
          <cell r="A23">
            <v>12</v>
          </cell>
          <cell r="L23">
            <v>0</v>
          </cell>
          <cell r="M23" t="str">
            <v/>
          </cell>
          <cell r="N23" t="str">
            <v/>
          </cell>
          <cell r="O23" t="str">
            <v>MD</v>
          </cell>
        </row>
        <row r="24">
          <cell r="A24">
            <v>13</v>
          </cell>
          <cell r="L24">
            <v>0</v>
          </cell>
          <cell r="M24" t="str">
            <v/>
          </cell>
          <cell r="N24" t="str">
            <v/>
          </cell>
          <cell r="O24" t="str">
            <v>MD</v>
          </cell>
        </row>
        <row r="25">
          <cell r="A25">
            <v>14</v>
          </cell>
          <cell r="L25">
            <v>0</v>
          </cell>
          <cell r="M25" t="str">
            <v/>
          </cell>
          <cell r="N25" t="str">
            <v/>
          </cell>
          <cell r="O25" t="str">
            <v>MD</v>
          </cell>
        </row>
        <row r="26">
          <cell r="A26">
            <v>15</v>
          </cell>
          <cell r="L26">
            <v>0</v>
          </cell>
          <cell r="M26" t="str">
            <v/>
          </cell>
          <cell r="N26" t="str">
            <v/>
          </cell>
          <cell r="O26" t="str">
            <v>WC</v>
          </cell>
        </row>
        <row r="27">
          <cell r="A27">
            <v>16</v>
          </cell>
          <cell r="L27">
            <v>0</v>
          </cell>
          <cell r="M27" t="str">
            <v/>
          </cell>
          <cell r="N27" t="str">
            <v/>
          </cell>
          <cell r="O27" t="str">
            <v>WC</v>
          </cell>
        </row>
      </sheetData>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lanilla de Firmas"/>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Dobles Masculino</v>
          </cell>
        </row>
        <row r="14">
          <cell r="A14" t="str">
            <v>Centro de Alto Rendimiento</v>
          </cell>
          <cell r="E14" t="str">
            <v>Bogotá</v>
          </cell>
          <cell r="H14">
            <v>42296</v>
          </cell>
        </row>
        <row r="18">
          <cell r="A18" t="str">
            <v>Luis Mario Aristizábal</v>
          </cell>
        </row>
      </sheetData>
      <sheetData sheetId="1"/>
      <sheetData sheetId="2"/>
      <sheetData sheetId="3"/>
      <sheetData sheetId="4"/>
      <sheetData sheetId="5">
        <row r="8">
          <cell r="A8" t="str">
            <v>Supervisor FCT</v>
          </cell>
          <cell r="C8" t="str">
            <v>Luis Mario Aristizábal</v>
          </cell>
        </row>
        <row r="10">
          <cell r="C10" t="str">
            <v>Jugador 1</v>
          </cell>
          <cell r="H10" t="str">
            <v>Jugador 2</v>
          </cell>
          <cell r="N10" t="str">
            <v>Equipo</v>
          </cell>
        </row>
        <row r="11">
          <cell r="A11" t="str">
            <v>Línea</v>
          </cell>
          <cell r="B11" t="str">
            <v>Apellido y Nombre</v>
          </cell>
          <cell r="C11" t="str">
            <v>Liga</v>
          </cell>
          <cell r="D11" t="str">
            <v>Fecha de Nacimiento D/M/A</v>
          </cell>
          <cell r="E11" t="str">
            <v>Rank. Entrada</v>
          </cell>
          <cell r="F11" t="str">
            <v>Puntos</v>
          </cell>
          <cell r="G11" t="str">
            <v>Apellido y Nombre</v>
          </cell>
          <cell r="H11" t="str">
            <v>Liga</v>
          </cell>
          <cell r="I11" t="str">
            <v>Fecha de Nacimiento D/M/A</v>
          </cell>
          <cell r="J11" t="str">
            <v>Rank. Entrada</v>
          </cell>
          <cell r="K11" t="str">
            <v>Puntos</v>
          </cell>
          <cell r="L11" t="str">
            <v>Aceptación</v>
          </cell>
          <cell r="M11" t="str">
            <v>Rank. Combinado</v>
          </cell>
          <cell r="N11" t="str">
            <v>Rank. Sencillo</v>
          </cell>
          <cell r="O11" t="str">
            <v>Status</v>
          </cell>
        </row>
        <row r="12">
          <cell r="A12">
            <v>1</v>
          </cell>
          <cell r="B12" t="str">
            <v>CAICEDO NICOLAS E</v>
          </cell>
          <cell r="C12" t="str">
            <v>CUN</v>
          </cell>
          <cell r="D12">
            <v>36288</v>
          </cell>
          <cell r="E12">
            <v>7</v>
          </cell>
          <cell r="G12" t="str">
            <v>LOPEZ SEBASTIAN.</v>
          </cell>
          <cell r="H12" t="str">
            <v>CUN</v>
          </cell>
          <cell r="I12">
            <v>36419</v>
          </cell>
          <cell r="J12">
            <v>17</v>
          </cell>
          <cell r="L12" t="str">
            <v>A</v>
          </cell>
          <cell r="M12">
            <v>24</v>
          </cell>
          <cell r="N12" t="str">
            <v/>
          </cell>
          <cell r="O12" t="str">
            <v>MD</v>
          </cell>
        </row>
        <row r="13">
          <cell r="A13">
            <v>2</v>
          </cell>
          <cell r="B13" t="str">
            <v>GIRALDO DIEGO A</v>
          </cell>
          <cell r="C13" t="str">
            <v>ANT</v>
          </cell>
          <cell r="D13">
            <v>36234</v>
          </cell>
          <cell r="E13">
            <v>42</v>
          </cell>
          <cell r="G13" t="str">
            <v>RODAS JUAN PABLO</v>
          </cell>
          <cell r="H13" t="str">
            <v>ANT</v>
          </cell>
          <cell r="I13">
            <v>36039</v>
          </cell>
          <cell r="J13">
            <v>27</v>
          </cell>
          <cell r="L13" t="str">
            <v>A</v>
          </cell>
          <cell r="M13">
            <v>69</v>
          </cell>
          <cell r="N13" t="str">
            <v/>
          </cell>
          <cell r="O13" t="str">
            <v>MD</v>
          </cell>
        </row>
        <row r="14">
          <cell r="A14">
            <v>3</v>
          </cell>
          <cell r="B14" t="str">
            <v>CORINALDI ALLAN R</v>
          </cell>
          <cell r="C14" t="str">
            <v>NOR</v>
          </cell>
          <cell r="D14">
            <v>36432</v>
          </cell>
          <cell r="E14">
            <v>57</v>
          </cell>
          <cell r="G14" t="str">
            <v>RAPONE ALESSANDRO M</v>
          </cell>
          <cell r="H14" t="str">
            <v>NOR</v>
          </cell>
          <cell r="I14">
            <v>35965</v>
          </cell>
          <cell r="J14">
            <v>40</v>
          </cell>
          <cell r="L14" t="str">
            <v>A</v>
          </cell>
          <cell r="M14">
            <v>97</v>
          </cell>
          <cell r="N14" t="str">
            <v/>
          </cell>
          <cell r="O14" t="str">
            <v>MD</v>
          </cell>
        </row>
        <row r="15">
          <cell r="A15">
            <v>4</v>
          </cell>
          <cell r="B15" t="str">
            <v>LOPEZ JAVIER A</v>
          </cell>
          <cell r="C15" t="str">
            <v>CAS</v>
          </cell>
          <cell r="D15">
            <v>36350</v>
          </cell>
          <cell r="E15">
            <v>35</v>
          </cell>
          <cell r="G15" t="str">
            <v>SANCHEZ SAMUEL E</v>
          </cell>
          <cell r="H15" t="str">
            <v>CAS</v>
          </cell>
          <cell r="I15">
            <v>36504</v>
          </cell>
          <cell r="J15">
            <v>134</v>
          </cell>
          <cell r="L15" t="str">
            <v>A</v>
          </cell>
          <cell r="M15">
            <v>169</v>
          </cell>
          <cell r="N15" t="str">
            <v/>
          </cell>
          <cell r="O15" t="str">
            <v>MD</v>
          </cell>
        </row>
        <row r="16">
          <cell r="A16">
            <v>5</v>
          </cell>
          <cell r="B16" t="str">
            <v>LIZARAZO HAROLD S</v>
          </cell>
          <cell r="C16" t="str">
            <v>BOY</v>
          </cell>
          <cell r="D16">
            <v>36208</v>
          </cell>
          <cell r="E16">
            <v>97</v>
          </cell>
          <cell r="G16" t="str">
            <v>SANDOVAL JUAN P</v>
          </cell>
          <cell r="H16" t="str">
            <v>BOY</v>
          </cell>
          <cell r="I16">
            <v>36322</v>
          </cell>
          <cell r="J16">
            <v>87</v>
          </cell>
          <cell r="L16" t="str">
            <v>A</v>
          </cell>
          <cell r="M16">
            <v>184</v>
          </cell>
          <cell r="N16" t="str">
            <v/>
          </cell>
          <cell r="O16" t="str">
            <v>MD</v>
          </cell>
        </row>
        <row r="17">
          <cell r="A17">
            <v>6</v>
          </cell>
          <cell r="B17" t="str">
            <v>GOMEZ JORGE ANDRES</v>
          </cell>
          <cell r="C17" t="str">
            <v>BOG</v>
          </cell>
          <cell r="D17">
            <v>36045</v>
          </cell>
          <cell r="G17" t="str">
            <v>ORDUZ DIEGO</v>
          </cell>
          <cell r="H17" t="str">
            <v>BOG</v>
          </cell>
          <cell r="I17">
            <v>36019</v>
          </cell>
          <cell r="J17">
            <v>6</v>
          </cell>
          <cell r="L17" t="str">
            <v>C</v>
          </cell>
          <cell r="M17" t="str">
            <v/>
          </cell>
          <cell r="N17">
            <v>6</v>
          </cell>
          <cell r="O17" t="str">
            <v>MD</v>
          </cell>
        </row>
        <row r="18">
          <cell r="A18">
            <v>7</v>
          </cell>
          <cell r="B18" t="str">
            <v>GRISALES MATEO</v>
          </cell>
          <cell r="C18" t="str">
            <v>QUI</v>
          </cell>
          <cell r="D18">
            <v>35950</v>
          </cell>
          <cell r="E18">
            <v>33</v>
          </cell>
          <cell r="G18" t="str">
            <v xml:space="preserve">SALAZAR B NICOLAS </v>
          </cell>
          <cell r="H18" t="str">
            <v>QUI</v>
          </cell>
          <cell r="I18">
            <v>36537</v>
          </cell>
          <cell r="L18" t="str">
            <v>C</v>
          </cell>
          <cell r="M18" t="str">
            <v/>
          </cell>
          <cell r="N18">
            <v>33</v>
          </cell>
          <cell r="O18" t="str">
            <v>MD</v>
          </cell>
        </row>
        <row r="19">
          <cell r="A19">
            <v>8</v>
          </cell>
          <cell r="B19" t="str">
            <v>HERRERA DAVID A</v>
          </cell>
          <cell r="C19" t="str">
            <v>ATL</v>
          </cell>
          <cell r="D19">
            <v>36159</v>
          </cell>
          <cell r="E19">
            <v>96</v>
          </cell>
          <cell r="G19" t="str">
            <v>MEJIA CARLOS J</v>
          </cell>
          <cell r="H19" t="str">
            <v>ATL</v>
          </cell>
          <cell r="I19">
            <v>36642</v>
          </cell>
          <cell r="L19" t="str">
            <v>C</v>
          </cell>
          <cell r="M19" t="str">
            <v/>
          </cell>
          <cell r="N19">
            <v>96</v>
          </cell>
          <cell r="O19" t="str">
            <v>MD</v>
          </cell>
        </row>
        <row r="20">
          <cell r="A20">
            <v>9</v>
          </cell>
          <cell r="B20" t="str">
            <v>ACOSTA OMAR S</v>
          </cell>
          <cell r="C20" t="str">
            <v>MET</v>
          </cell>
          <cell r="D20">
            <v>36743</v>
          </cell>
          <cell r="G20" t="str">
            <v>GAITAN SEBASTIAN C</v>
          </cell>
          <cell r="H20" t="str">
            <v>MET</v>
          </cell>
          <cell r="I20">
            <v>35958</v>
          </cell>
          <cell r="L20" t="str">
            <v>F</v>
          </cell>
          <cell r="M20" t="str">
            <v/>
          </cell>
          <cell r="N20" t="str">
            <v/>
          </cell>
          <cell r="O20" t="str">
            <v>MD</v>
          </cell>
        </row>
        <row r="21">
          <cell r="A21">
            <v>10</v>
          </cell>
          <cell r="B21" t="str">
            <v>AREVALO ANDRES</v>
          </cell>
          <cell r="C21" t="str">
            <v>RIS</v>
          </cell>
          <cell r="D21">
            <v>36436</v>
          </cell>
          <cell r="G21" t="str">
            <v xml:space="preserve">MIRANDA P SERGIO </v>
          </cell>
          <cell r="H21" t="str">
            <v>RIS</v>
          </cell>
          <cell r="I21">
            <v>36404</v>
          </cell>
          <cell r="L21" t="str">
            <v>F</v>
          </cell>
          <cell r="M21" t="str">
            <v/>
          </cell>
          <cell r="N21" t="str">
            <v/>
          </cell>
          <cell r="O21" t="str">
            <v>MD</v>
          </cell>
        </row>
        <row r="22">
          <cell r="A22">
            <v>11</v>
          </cell>
          <cell r="B22" t="str">
            <v>BYE</v>
          </cell>
          <cell r="G22" t="str">
            <v>BYE</v>
          </cell>
          <cell r="M22" t="str">
            <v/>
          </cell>
          <cell r="N22" t="str">
            <v/>
          </cell>
        </row>
        <row r="23">
          <cell r="A23">
            <v>12</v>
          </cell>
          <cell r="L23">
            <v>0</v>
          </cell>
          <cell r="M23" t="str">
            <v/>
          </cell>
          <cell r="N23" t="str">
            <v/>
          </cell>
          <cell r="O23" t="str">
            <v>MD</v>
          </cell>
        </row>
        <row r="24">
          <cell r="A24">
            <v>13</v>
          </cell>
          <cell r="L24">
            <v>0</v>
          </cell>
          <cell r="M24" t="str">
            <v/>
          </cell>
          <cell r="N24" t="str">
            <v/>
          </cell>
          <cell r="O24" t="str">
            <v>MD</v>
          </cell>
        </row>
        <row r="25">
          <cell r="A25">
            <v>14</v>
          </cell>
          <cell r="L25">
            <v>0</v>
          </cell>
          <cell r="M25" t="str">
            <v/>
          </cell>
          <cell r="N25" t="str">
            <v/>
          </cell>
          <cell r="O25" t="str">
            <v>MD</v>
          </cell>
        </row>
        <row r="26">
          <cell r="A26">
            <v>15</v>
          </cell>
          <cell r="L26">
            <v>0</v>
          </cell>
          <cell r="M26" t="str">
            <v/>
          </cell>
          <cell r="N26" t="str">
            <v/>
          </cell>
          <cell r="O26" t="str">
            <v>WC</v>
          </cell>
        </row>
        <row r="27">
          <cell r="A27">
            <v>16</v>
          </cell>
          <cell r="L27">
            <v>0</v>
          </cell>
          <cell r="M27" t="str">
            <v/>
          </cell>
          <cell r="N27" t="str">
            <v/>
          </cell>
          <cell r="O27" t="str">
            <v>WC</v>
          </cell>
        </row>
      </sheetData>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lanilla de Firmas"/>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Dobles Mixto</v>
          </cell>
        </row>
        <row r="14">
          <cell r="A14" t="str">
            <v>Centro de Alto Rendimiento</v>
          </cell>
          <cell r="E14" t="str">
            <v>Bogotá</v>
          </cell>
          <cell r="H14">
            <v>42296</v>
          </cell>
        </row>
        <row r="18">
          <cell r="A18" t="str">
            <v>Luis Mario Aristizábal</v>
          </cell>
        </row>
      </sheetData>
      <sheetData sheetId="1"/>
      <sheetData sheetId="2"/>
      <sheetData sheetId="3"/>
      <sheetData sheetId="4"/>
      <sheetData sheetId="5">
        <row r="8">
          <cell r="A8" t="str">
            <v>Supervisor FCT</v>
          </cell>
          <cell r="C8" t="str">
            <v>Luis Mario Aristizábal</v>
          </cell>
        </row>
        <row r="10">
          <cell r="C10" t="str">
            <v>Jugador 1</v>
          </cell>
          <cell r="H10" t="str">
            <v>Jugador 2</v>
          </cell>
          <cell r="N10" t="str">
            <v>Equipo</v>
          </cell>
        </row>
        <row r="11">
          <cell r="A11" t="str">
            <v>Línea</v>
          </cell>
          <cell r="B11" t="str">
            <v>Apellido y Nombre</v>
          </cell>
          <cell r="C11" t="str">
            <v>Liga</v>
          </cell>
          <cell r="D11" t="str">
            <v>Fecha de Nacimiento D/M/A</v>
          </cell>
          <cell r="E11" t="str">
            <v>Rank. Entrada</v>
          </cell>
          <cell r="F11" t="str">
            <v>Puntos</v>
          </cell>
          <cell r="G11" t="str">
            <v>Apellido y Nombre</v>
          </cell>
          <cell r="H11" t="str">
            <v>Liga</v>
          </cell>
          <cell r="I11" t="str">
            <v>Fecha de Nacimiento D/M/A</v>
          </cell>
          <cell r="J11" t="str">
            <v>Rank. Entrada</v>
          </cell>
          <cell r="K11" t="str">
            <v>Puntos</v>
          </cell>
          <cell r="L11" t="str">
            <v>Aceptación</v>
          </cell>
          <cell r="M11" t="str">
            <v>Rank. Combinado</v>
          </cell>
          <cell r="N11" t="str">
            <v>Rank. Sencillo</v>
          </cell>
          <cell r="O11" t="str">
            <v>Status</v>
          </cell>
        </row>
        <row r="12">
          <cell r="A12">
            <v>1</v>
          </cell>
          <cell r="B12" t="str">
            <v>GUTIERREZ LAURA A</v>
          </cell>
          <cell r="C12" t="str">
            <v>BOG</v>
          </cell>
          <cell r="D12">
            <v>36060</v>
          </cell>
          <cell r="E12">
            <v>6</v>
          </cell>
          <cell r="G12" t="str">
            <v>PLAZAS JOSE A</v>
          </cell>
          <cell r="H12" t="str">
            <v>BOG</v>
          </cell>
          <cell r="I12">
            <v>35882</v>
          </cell>
          <cell r="J12">
            <v>5</v>
          </cell>
          <cell r="L12" t="str">
            <v>A</v>
          </cell>
          <cell r="M12">
            <v>11</v>
          </cell>
          <cell r="N12" t="str">
            <v/>
          </cell>
          <cell r="O12" t="str">
            <v>MD</v>
          </cell>
        </row>
        <row r="13">
          <cell r="A13">
            <v>2</v>
          </cell>
          <cell r="B13" t="str">
            <v>OSORIO VALENTINA</v>
          </cell>
          <cell r="C13" t="str">
            <v>SAN</v>
          </cell>
          <cell r="D13">
            <v>36199</v>
          </cell>
          <cell r="E13">
            <v>55</v>
          </cell>
          <cell r="G13" t="str">
            <v>RUIZ JUAN D</v>
          </cell>
          <cell r="H13" t="str">
            <v>SAN</v>
          </cell>
          <cell r="I13">
            <v>35850</v>
          </cell>
          <cell r="J13">
            <v>2</v>
          </cell>
          <cell r="L13" t="str">
            <v>A</v>
          </cell>
          <cell r="M13">
            <v>57</v>
          </cell>
          <cell r="N13" t="str">
            <v/>
          </cell>
          <cell r="O13" t="str">
            <v>MD</v>
          </cell>
        </row>
        <row r="14">
          <cell r="A14">
            <v>3</v>
          </cell>
          <cell r="B14" t="str">
            <v>TREJOS ANA S</v>
          </cell>
          <cell r="C14" t="str">
            <v>CAL</v>
          </cell>
          <cell r="D14">
            <v>36673</v>
          </cell>
          <cell r="E14">
            <v>86</v>
          </cell>
          <cell r="G14" t="str">
            <v>FERRERO CAMILO</v>
          </cell>
          <cell r="H14" t="str">
            <v>CAL</v>
          </cell>
          <cell r="I14">
            <v>36199</v>
          </cell>
          <cell r="J14">
            <v>82</v>
          </cell>
          <cell r="L14" t="str">
            <v>A</v>
          </cell>
          <cell r="M14">
            <v>168</v>
          </cell>
          <cell r="N14" t="str">
            <v/>
          </cell>
          <cell r="O14" t="str">
            <v>MD</v>
          </cell>
        </row>
        <row r="15">
          <cell r="A15">
            <v>4</v>
          </cell>
          <cell r="B15" t="str">
            <v>CANTOR VALENTINA</v>
          </cell>
          <cell r="C15" t="str">
            <v>CUN</v>
          </cell>
          <cell r="D15">
            <v>36238</v>
          </cell>
          <cell r="G15" t="str">
            <v>CANTOR FRANCISCO J</v>
          </cell>
          <cell r="H15" t="str">
            <v>CUN</v>
          </cell>
          <cell r="I15">
            <v>36119</v>
          </cell>
          <cell r="J15">
            <v>29</v>
          </cell>
          <cell r="L15" t="str">
            <v>C</v>
          </cell>
          <cell r="M15" t="str">
            <v/>
          </cell>
          <cell r="N15">
            <v>29</v>
          </cell>
          <cell r="O15" t="str">
            <v>MD</v>
          </cell>
        </row>
        <row r="16">
          <cell r="A16">
            <v>5</v>
          </cell>
          <cell r="B16" t="str">
            <v xml:space="preserve">CASTELLAR SOFIA </v>
          </cell>
          <cell r="C16" t="str">
            <v>BOL</v>
          </cell>
          <cell r="D16">
            <v>36023</v>
          </cell>
          <cell r="E16">
            <v>34</v>
          </cell>
          <cell r="G16" t="str">
            <v>ANGULO LEONARDO A</v>
          </cell>
          <cell r="H16" t="str">
            <v>BOL</v>
          </cell>
          <cell r="I16">
            <v>36805</v>
          </cell>
          <cell r="L16" t="str">
            <v>C</v>
          </cell>
          <cell r="M16" t="str">
            <v/>
          </cell>
          <cell r="N16">
            <v>34</v>
          </cell>
          <cell r="O16" t="str">
            <v>MD</v>
          </cell>
        </row>
        <row r="17">
          <cell r="A17">
            <v>6</v>
          </cell>
          <cell r="B17" t="str">
            <v>MORA ANGIE N</v>
          </cell>
          <cell r="C17" t="str">
            <v>TOL</v>
          </cell>
          <cell r="D17">
            <v>36209</v>
          </cell>
          <cell r="G17" t="str">
            <v>BENAVIDES GUILLERMO</v>
          </cell>
          <cell r="H17" t="str">
            <v>TOL</v>
          </cell>
          <cell r="I17">
            <v>36176</v>
          </cell>
          <cell r="J17">
            <v>49</v>
          </cell>
          <cell r="L17" t="str">
            <v>C</v>
          </cell>
          <cell r="M17" t="str">
            <v/>
          </cell>
          <cell r="N17">
            <v>49</v>
          </cell>
          <cell r="O17" t="str">
            <v>MD</v>
          </cell>
        </row>
        <row r="18">
          <cell r="A18">
            <v>7</v>
          </cell>
          <cell r="B18" t="str">
            <v>TAMARA VALENTINA</v>
          </cell>
          <cell r="C18" t="str">
            <v>VAL</v>
          </cell>
          <cell r="D18">
            <v>36438</v>
          </cell>
          <cell r="G18" t="str">
            <v>DIAZ KENNETH</v>
          </cell>
          <cell r="H18" t="str">
            <v>VAL</v>
          </cell>
          <cell r="I18">
            <v>36571</v>
          </cell>
          <cell r="L18" t="str">
            <v>F</v>
          </cell>
          <cell r="M18" t="str">
            <v/>
          </cell>
          <cell r="N18" t="str">
            <v/>
          </cell>
          <cell r="O18" t="str">
            <v>MD</v>
          </cell>
        </row>
        <row r="19">
          <cell r="A19">
            <v>8</v>
          </cell>
          <cell r="B19" t="str">
            <v>LOPEZ ANDREA L</v>
          </cell>
          <cell r="C19" t="str">
            <v>CAU</v>
          </cell>
          <cell r="D19">
            <v>36721</v>
          </cell>
          <cell r="G19" t="str">
            <v>MERA NICOLAS A</v>
          </cell>
          <cell r="H19" t="str">
            <v>CAU</v>
          </cell>
          <cell r="I19">
            <v>36767</v>
          </cell>
          <cell r="L19" t="str">
            <v>F</v>
          </cell>
          <cell r="M19" t="str">
            <v/>
          </cell>
          <cell r="N19" t="str">
            <v/>
          </cell>
          <cell r="O19" t="str">
            <v>MD</v>
          </cell>
        </row>
        <row r="20">
          <cell r="A20">
            <v>9</v>
          </cell>
          <cell r="B20" t="str">
            <v>RODRIGUEZ NATALIA S</v>
          </cell>
          <cell r="C20" t="str">
            <v>CES</v>
          </cell>
          <cell r="D20">
            <v>36470</v>
          </cell>
          <cell r="G20" t="str">
            <v>PEÑARANDA LUIS M</v>
          </cell>
          <cell r="H20" t="str">
            <v>CES</v>
          </cell>
          <cell r="I20">
            <v>36351</v>
          </cell>
          <cell r="L20" t="str">
            <v>F</v>
          </cell>
          <cell r="M20" t="str">
            <v/>
          </cell>
          <cell r="N20" t="str">
            <v/>
          </cell>
          <cell r="O20" t="str">
            <v>MD</v>
          </cell>
        </row>
        <row r="21">
          <cell r="A21">
            <v>10</v>
          </cell>
          <cell r="B21" t="str">
            <v>MONROY SHARA V</v>
          </cell>
          <cell r="C21" t="str">
            <v>HUI</v>
          </cell>
          <cell r="D21">
            <v>36305</v>
          </cell>
          <cell r="G21" t="str">
            <v>RODRIGUEZ ALVARO A</v>
          </cell>
          <cell r="H21" t="str">
            <v>HUI</v>
          </cell>
          <cell r="I21">
            <v>36589</v>
          </cell>
          <cell r="L21" t="str">
            <v>F</v>
          </cell>
          <cell r="M21" t="str">
            <v/>
          </cell>
          <cell r="N21" t="str">
            <v/>
          </cell>
          <cell r="O21" t="str">
            <v>MD</v>
          </cell>
        </row>
        <row r="22">
          <cell r="A22">
            <v>11</v>
          </cell>
          <cell r="B22" t="str">
            <v>BYE</v>
          </cell>
          <cell r="G22" t="str">
            <v>BYE</v>
          </cell>
          <cell r="M22" t="str">
            <v/>
          </cell>
          <cell r="N22" t="str">
            <v/>
          </cell>
        </row>
        <row r="23">
          <cell r="A23">
            <v>12</v>
          </cell>
          <cell r="L23">
            <v>0</v>
          </cell>
          <cell r="M23" t="str">
            <v/>
          </cell>
          <cell r="N23" t="str">
            <v/>
          </cell>
          <cell r="O23" t="str">
            <v>MD</v>
          </cell>
        </row>
        <row r="24">
          <cell r="A24">
            <v>13</v>
          </cell>
          <cell r="L24">
            <v>0</v>
          </cell>
          <cell r="M24" t="str">
            <v/>
          </cell>
          <cell r="N24" t="str">
            <v/>
          </cell>
          <cell r="O24" t="str">
            <v>MD</v>
          </cell>
        </row>
        <row r="25">
          <cell r="A25">
            <v>14</v>
          </cell>
          <cell r="L25">
            <v>0</v>
          </cell>
          <cell r="M25" t="str">
            <v/>
          </cell>
          <cell r="N25" t="str">
            <v/>
          </cell>
          <cell r="O25" t="str">
            <v>MD</v>
          </cell>
        </row>
        <row r="26">
          <cell r="A26">
            <v>15</v>
          </cell>
          <cell r="L26">
            <v>0</v>
          </cell>
          <cell r="M26" t="str">
            <v/>
          </cell>
          <cell r="N26" t="str">
            <v/>
          </cell>
          <cell r="O26" t="str">
            <v>WC</v>
          </cell>
        </row>
        <row r="27">
          <cell r="A27">
            <v>16</v>
          </cell>
          <cell r="L27">
            <v>0</v>
          </cell>
          <cell r="M27" t="str">
            <v/>
          </cell>
          <cell r="N27" t="str">
            <v/>
          </cell>
          <cell r="O27" t="str">
            <v>WC</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lanilla de Firmas"/>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Equipos Femenino</v>
          </cell>
        </row>
        <row r="14">
          <cell r="A14" t="str">
            <v>Centro de Alto Rendimiento</v>
          </cell>
          <cell r="E14" t="str">
            <v>Bogotá</v>
          </cell>
          <cell r="H14">
            <v>42296</v>
          </cell>
        </row>
        <row r="18">
          <cell r="A18" t="str">
            <v>Luis Mario Aristizábal</v>
          </cell>
        </row>
      </sheetData>
      <sheetData sheetId="1"/>
      <sheetData sheetId="2">
        <row r="11">
          <cell r="A11">
            <v>1</v>
          </cell>
          <cell r="B11" t="str">
            <v>BOGOTA</v>
          </cell>
          <cell r="G11">
            <v>26</v>
          </cell>
        </row>
        <row r="12">
          <cell r="A12">
            <v>2</v>
          </cell>
          <cell r="B12" t="str">
            <v>ATLANTICO</v>
          </cell>
          <cell r="G12">
            <v>106</v>
          </cell>
        </row>
        <row r="13">
          <cell r="A13">
            <v>3</v>
          </cell>
          <cell r="B13" t="str">
            <v>CASANARE</v>
          </cell>
          <cell r="G13">
            <v>16</v>
          </cell>
        </row>
        <row r="14">
          <cell r="A14">
            <v>4</v>
          </cell>
          <cell r="B14" t="str">
            <v>META</v>
          </cell>
          <cell r="G14">
            <v>50</v>
          </cell>
        </row>
        <row r="15">
          <cell r="A15">
            <v>5</v>
          </cell>
          <cell r="B15" t="str">
            <v>BOYACA</v>
          </cell>
          <cell r="G15">
            <v>76</v>
          </cell>
        </row>
        <row r="16">
          <cell r="A16">
            <v>6</v>
          </cell>
          <cell r="B16" t="str">
            <v>CALDAS</v>
          </cell>
          <cell r="G16">
            <v>86</v>
          </cell>
        </row>
        <row r="17">
          <cell r="A17">
            <v>7</v>
          </cell>
          <cell r="B17" t="str">
            <v>ANTIOQUIA</v>
          </cell>
          <cell r="G17">
            <v>87</v>
          </cell>
        </row>
        <row r="18">
          <cell r="A18">
            <v>8</v>
          </cell>
          <cell r="B18" t="str">
            <v>CUNDINAMARCA</v>
          </cell>
        </row>
        <row r="19">
          <cell r="A19">
            <v>9</v>
          </cell>
          <cell r="B19" t="str">
            <v>N. SANTANDER</v>
          </cell>
        </row>
        <row r="20">
          <cell r="A20">
            <v>10</v>
          </cell>
          <cell r="B20" t="str">
            <v>SANTANDER</v>
          </cell>
        </row>
        <row r="21">
          <cell r="A21">
            <v>11</v>
          </cell>
        </row>
        <row r="22">
          <cell r="A22">
            <v>12</v>
          </cell>
        </row>
        <row r="23">
          <cell r="A23">
            <v>13</v>
          </cell>
        </row>
        <row r="24">
          <cell r="A24">
            <v>14</v>
          </cell>
        </row>
        <row r="25">
          <cell r="A25">
            <v>15</v>
          </cell>
        </row>
        <row r="26">
          <cell r="A26">
            <v>16</v>
          </cell>
        </row>
        <row r="27">
          <cell r="A27">
            <v>17</v>
          </cell>
        </row>
        <row r="28">
          <cell r="A28">
            <v>18</v>
          </cell>
        </row>
        <row r="29">
          <cell r="A29">
            <v>19</v>
          </cell>
        </row>
        <row r="30">
          <cell r="A30">
            <v>20</v>
          </cell>
        </row>
        <row r="31">
          <cell r="A31">
            <v>21</v>
          </cell>
        </row>
        <row r="32">
          <cell r="A32">
            <v>22</v>
          </cell>
        </row>
        <row r="33">
          <cell r="A33">
            <v>23</v>
          </cell>
        </row>
        <row r="34">
          <cell r="A34">
            <v>24</v>
          </cell>
        </row>
        <row r="35">
          <cell r="A35">
            <v>25</v>
          </cell>
        </row>
        <row r="36">
          <cell r="A36">
            <v>26</v>
          </cell>
        </row>
        <row r="37">
          <cell r="A37">
            <v>27</v>
          </cell>
        </row>
        <row r="38">
          <cell r="A38">
            <v>28</v>
          </cell>
        </row>
        <row r="39">
          <cell r="A39">
            <v>29</v>
          </cell>
          <cell r="F39" t="str">
            <v>WC</v>
          </cell>
        </row>
        <row r="40">
          <cell r="A40">
            <v>30</v>
          </cell>
          <cell r="F40" t="str">
            <v>WC</v>
          </cell>
        </row>
        <row r="41">
          <cell r="A41">
            <v>31</v>
          </cell>
          <cell r="F41" t="str">
            <v>WC</v>
          </cell>
        </row>
        <row r="42">
          <cell r="A42">
            <v>32</v>
          </cell>
          <cell r="F42" t="str">
            <v>WC</v>
          </cell>
        </row>
      </sheetData>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a"/>
      <sheetName val="Planilla de Firmas"/>
      <sheetName val="Prep. Principal S"/>
      <sheetName val="Principal Sen."/>
      <sheetName val="Listado D"/>
      <sheetName val="Prep. Principal D"/>
      <sheetName val="Principal D"/>
      <sheetName val="Hoja1"/>
    </sheetNames>
    <sheetDataSet>
      <sheetData sheetId="0">
        <row r="10">
          <cell r="A10" t="str">
            <v>Supérate Intercolegiados</v>
          </cell>
          <cell r="E10" t="str">
            <v>Nacional</v>
          </cell>
          <cell r="H10" t="str">
            <v>Equipos Masculino</v>
          </cell>
        </row>
        <row r="14">
          <cell r="A14" t="str">
            <v>Centro de Alto Rendimiento</v>
          </cell>
          <cell r="E14" t="str">
            <v>Bogotá</v>
          </cell>
          <cell r="H14">
            <v>42296</v>
          </cell>
        </row>
        <row r="18">
          <cell r="A18" t="str">
            <v>Luis Mario Aristizábal</v>
          </cell>
        </row>
      </sheetData>
      <sheetData sheetId="1"/>
      <sheetData sheetId="2">
        <row r="11">
          <cell r="A11">
            <v>1</v>
          </cell>
          <cell r="B11" t="str">
            <v>BOGOTA</v>
          </cell>
          <cell r="G11">
            <v>11</v>
          </cell>
        </row>
        <row r="12">
          <cell r="A12">
            <v>2</v>
          </cell>
          <cell r="B12" t="str">
            <v>CUNDINAMARCA</v>
          </cell>
          <cell r="G12">
            <v>24</v>
          </cell>
        </row>
        <row r="13">
          <cell r="A13">
            <v>3</v>
          </cell>
          <cell r="B13" t="str">
            <v>ANTIOQUIA</v>
          </cell>
          <cell r="G13">
            <v>69</v>
          </cell>
        </row>
        <row r="14">
          <cell r="A14">
            <v>4</v>
          </cell>
          <cell r="B14" t="str">
            <v>SANTANDER</v>
          </cell>
          <cell r="G14">
            <v>90</v>
          </cell>
        </row>
        <row r="15">
          <cell r="A15">
            <v>5</v>
          </cell>
          <cell r="B15" t="str">
            <v>N. SANTANDER</v>
          </cell>
          <cell r="G15">
            <v>97</v>
          </cell>
        </row>
        <row r="16">
          <cell r="A16">
            <v>6</v>
          </cell>
          <cell r="B16" t="str">
            <v>CASANARE</v>
          </cell>
          <cell r="G16">
            <v>169</v>
          </cell>
        </row>
        <row r="17">
          <cell r="A17">
            <v>7</v>
          </cell>
          <cell r="B17" t="str">
            <v>BOYACA</v>
          </cell>
          <cell r="G17">
            <v>184</v>
          </cell>
        </row>
        <row r="18">
          <cell r="A18">
            <v>8</v>
          </cell>
          <cell r="B18" t="str">
            <v>TOLIMA</v>
          </cell>
          <cell r="G18">
            <v>249</v>
          </cell>
        </row>
        <row r="19">
          <cell r="A19">
            <v>9</v>
          </cell>
          <cell r="B19" t="str">
            <v>QUINDIO</v>
          </cell>
          <cell r="G19">
            <v>33</v>
          </cell>
        </row>
        <row r="20">
          <cell r="A20">
            <v>10</v>
          </cell>
          <cell r="B20" t="str">
            <v>CALDAS</v>
          </cell>
          <cell r="G20">
            <v>82</v>
          </cell>
        </row>
        <row r="21">
          <cell r="A21">
            <v>11</v>
          </cell>
          <cell r="B21" t="str">
            <v>ATLANTICO</v>
          </cell>
          <cell r="G21">
            <v>96</v>
          </cell>
        </row>
        <row r="22">
          <cell r="A22">
            <v>12</v>
          </cell>
          <cell r="B22" t="str">
            <v>VALLE</v>
          </cell>
          <cell r="G22">
            <v>254</v>
          </cell>
        </row>
        <row r="23">
          <cell r="A23">
            <v>13</v>
          </cell>
          <cell r="B23" t="str">
            <v>BOLIVAR</v>
          </cell>
        </row>
        <row r="24">
          <cell r="A24">
            <v>14</v>
          </cell>
          <cell r="B24" t="str">
            <v>META</v>
          </cell>
        </row>
        <row r="25">
          <cell r="A25">
            <v>15</v>
          </cell>
          <cell r="B25" t="str">
            <v>RISARALDA</v>
          </cell>
        </row>
        <row r="26">
          <cell r="A26">
            <v>16</v>
          </cell>
        </row>
        <row r="27">
          <cell r="A27">
            <v>17</v>
          </cell>
        </row>
        <row r="28">
          <cell r="A28">
            <v>18</v>
          </cell>
        </row>
        <row r="29">
          <cell r="A29">
            <v>19</v>
          </cell>
        </row>
        <row r="30">
          <cell r="A30">
            <v>20</v>
          </cell>
        </row>
        <row r="31">
          <cell r="A31">
            <v>21</v>
          </cell>
        </row>
        <row r="32">
          <cell r="A32">
            <v>22</v>
          </cell>
        </row>
        <row r="33">
          <cell r="A33">
            <v>23</v>
          </cell>
        </row>
        <row r="34">
          <cell r="A34">
            <v>24</v>
          </cell>
        </row>
        <row r="35">
          <cell r="A35">
            <v>25</v>
          </cell>
        </row>
        <row r="36">
          <cell r="A36">
            <v>26</v>
          </cell>
        </row>
        <row r="37">
          <cell r="A37">
            <v>27</v>
          </cell>
        </row>
        <row r="38">
          <cell r="A38">
            <v>28</v>
          </cell>
        </row>
        <row r="39">
          <cell r="A39">
            <v>29</v>
          </cell>
          <cell r="F39" t="str">
            <v>WC</v>
          </cell>
        </row>
        <row r="40">
          <cell r="A40">
            <v>30</v>
          </cell>
          <cell r="F40" t="str">
            <v>WC</v>
          </cell>
        </row>
        <row r="41">
          <cell r="A41">
            <v>31</v>
          </cell>
          <cell r="F41" t="str">
            <v>WC</v>
          </cell>
        </row>
        <row r="42">
          <cell r="A42">
            <v>32</v>
          </cell>
          <cell r="F42" t="str">
            <v>WC</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R79"/>
  <sheetViews>
    <sheetView showGridLines="0" showZeros="0" tabSelected="1" zoomScaleNormal="100" workbookViewId="0">
      <selection activeCell="F43" sqref="F43"/>
    </sheetView>
  </sheetViews>
  <sheetFormatPr baseColWidth="10" defaultColWidth="9.140625" defaultRowHeight="12.75"/>
  <cols>
    <col min="1" max="1" width="3.28515625" style="141"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1" customWidth="1"/>
    <col min="11" max="11" width="1.7109375" style="142" customWidth="1"/>
    <col min="12" max="12" width="10.7109375" style="1" customWidth="1"/>
    <col min="13" max="13" width="1.7109375" style="143" customWidth="1"/>
    <col min="14" max="14" width="10.7109375" style="1" customWidth="1"/>
    <col min="15" max="15" width="1.7109375" style="142" customWidth="1"/>
    <col min="16" max="16" width="10.7109375" style="1" customWidth="1"/>
    <col min="17" max="17" width="1.7109375" style="143" customWidth="1"/>
    <col min="18" max="18" width="0" style="1" hidden="1" customWidth="1"/>
    <col min="19"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384" width="9.140625" style="1"/>
  </cols>
  <sheetData>
    <row r="1" spans="1:18" s="10" customFormat="1" ht="153" customHeight="1">
      <c r="A1" s="5"/>
      <c r="B1" s="6"/>
      <c r="C1" s="7"/>
      <c r="D1" s="7"/>
      <c r="E1" s="7"/>
      <c r="F1" s="7"/>
      <c r="G1" s="7"/>
      <c r="H1" s="8" t="s">
        <v>4</v>
      </c>
      <c r="I1" s="9"/>
      <c r="K1" s="9"/>
      <c r="L1" s="8"/>
      <c r="M1" s="9"/>
      <c r="N1" s="7"/>
      <c r="O1" s="9"/>
      <c r="P1" s="2"/>
      <c r="Q1" s="11"/>
    </row>
    <row r="2" spans="1:18" s="14" customFormat="1">
      <c r="A2" s="12" t="s">
        <v>5</v>
      </c>
      <c r="B2" s="13"/>
      <c r="D2" s="15" t="str">
        <f>[2]Maestra!A10</f>
        <v>Supérate Intercolegiados</v>
      </c>
      <c r="E2" s="16"/>
      <c r="F2" s="17" t="s">
        <v>6</v>
      </c>
      <c r="G2" s="16"/>
      <c r="H2" s="18" t="str">
        <f>[2]Maestra!E10</f>
        <v>Nacional</v>
      </c>
      <c r="I2" s="19"/>
      <c r="J2" s="8"/>
      <c r="K2" s="20"/>
      <c r="L2" s="21" t="s">
        <v>7</v>
      </c>
      <c r="N2" s="22" t="str">
        <f>[2]Maestra!H10</f>
        <v>Sencillos Femenino</v>
      </c>
      <c r="O2" s="18"/>
      <c r="Q2" s="20"/>
    </row>
    <row r="3" spans="1:18" s="27" customFormat="1" ht="11.25">
      <c r="A3" s="21" t="s">
        <v>8</v>
      </c>
      <c r="B3" s="21"/>
      <c r="C3" s="21"/>
      <c r="D3" s="21" t="str">
        <f>[2]Maestra!A14</f>
        <v>Centro de Alto Rendimiento</v>
      </c>
      <c r="E3" s="23"/>
      <c r="F3" s="21" t="s">
        <v>3</v>
      </c>
      <c r="G3" s="23"/>
      <c r="H3" s="21" t="str">
        <f>[2]Maestra!E14</f>
        <v>Bogotá</v>
      </c>
      <c r="I3" s="24"/>
      <c r="J3" s="25"/>
      <c r="K3" s="26"/>
      <c r="L3" s="21" t="s">
        <v>9</v>
      </c>
      <c r="N3" s="28">
        <f>[2]Maestra!H14</f>
        <v>42296</v>
      </c>
      <c r="Q3" s="29"/>
    </row>
    <row r="4" spans="1:18" s="37" customFormat="1" ht="11.25" customHeight="1">
      <c r="A4" s="30"/>
      <c r="B4" s="31"/>
      <c r="C4" s="31"/>
      <c r="D4" s="31"/>
      <c r="E4" s="31"/>
      <c r="F4" s="31"/>
      <c r="G4" s="32"/>
      <c r="H4" s="31"/>
      <c r="I4" s="33"/>
      <c r="J4" s="34"/>
      <c r="K4" s="33"/>
      <c r="L4" s="35"/>
      <c r="M4" s="33"/>
      <c r="N4" s="31"/>
      <c r="O4" s="33"/>
      <c r="P4" s="31"/>
      <c r="Q4" s="36"/>
    </row>
    <row r="5" spans="1:18" s="48" customFormat="1" ht="9">
      <c r="A5" s="38"/>
      <c r="B5" s="39" t="s">
        <v>10</v>
      </c>
      <c r="C5" s="40" t="str">
        <f>IF(OR(F2="Week 3",F2="Masters"),"CP","Rank")</f>
        <v>Rank</v>
      </c>
      <c r="D5" s="39" t="s">
        <v>11</v>
      </c>
      <c r="E5" s="41" t="s">
        <v>12</v>
      </c>
      <c r="F5" s="42"/>
      <c r="G5" s="43"/>
      <c r="H5" s="41" t="s">
        <v>13</v>
      </c>
      <c r="I5" s="44"/>
      <c r="J5" s="45" t="s">
        <v>14</v>
      </c>
      <c r="K5" s="44"/>
      <c r="L5" s="45" t="s">
        <v>15</v>
      </c>
      <c r="M5" s="44"/>
      <c r="N5" s="45" t="s">
        <v>16</v>
      </c>
      <c r="O5" s="44"/>
      <c r="P5" s="46"/>
      <c r="Q5" s="47"/>
    </row>
    <row r="6" spans="1:18" s="59" customFormat="1" ht="3.75" customHeight="1">
      <c r="A6" s="49"/>
      <c r="B6" s="50"/>
      <c r="C6" s="51"/>
      <c r="D6" s="50"/>
      <c r="E6" s="52"/>
      <c r="F6" s="53"/>
      <c r="G6" s="54"/>
      <c r="H6" s="52"/>
      <c r="I6" s="55"/>
      <c r="J6" s="56"/>
      <c r="K6" s="55"/>
      <c r="L6" s="56"/>
      <c r="M6" s="55"/>
      <c r="N6" s="56"/>
      <c r="O6" s="55"/>
      <c r="P6" s="57"/>
      <c r="Q6" s="58"/>
    </row>
    <row r="7" spans="1:18" s="70" customFormat="1" ht="10.5" customHeight="1">
      <c r="A7" s="60">
        <v>1</v>
      </c>
      <c r="B7" s="61" t="str">
        <f>IF($D7="","",VLOOKUP($D7,'[2]Prep. Principal S'!$A$11:$J$42,6))</f>
        <v>DA</v>
      </c>
      <c r="C7" s="61">
        <f>IF($D7="","",VLOOKUP($D7,'[2]Prep. Principal S'!$A$11:$J$42,7))</f>
        <v>6</v>
      </c>
      <c r="D7" s="62">
        <v>1</v>
      </c>
      <c r="E7" s="63" t="str">
        <f>UPPER(IF($D7="","",VLOOKUP($D7,'[2]Prep. Principal S'!$A$11:$J$42,2)))</f>
        <v>GUTIERREZ LAURA A</v>
      </c>
      <c r="F7" s="63"/>
      <c r="G7" s="63"/>
      <c r="H7" s="64" t="str">
        <f>IF($D7="","",VLOOKUP($D7,'[2]Prep. Principal S'!$A$11:$J$42,3))</f>
        <v>BOG</v>
      </c>
      <c r="I7" s="65"/>
      <c r="J7" s="66"/>
      <c r="K7" s="67"/>
      <c r="L7" s="66"/>
      <c r="M7" s="67"/>
      <c r="N7" s="66"/>
      <c r="O7" s="67"/>
      <c r="P7" s="66"/>
      <c r="Q7" s="68"/>
      <c r="R7" s="69"/>
    </row>
    <row r="8" spans="1:18" s="70" customFormat="1" ht="9.6" customHeight="1">
      <c r="A8" s="61"/>
      <c r="B8" s="71"/>
      <c r="C8" s="61"/>
      <c r="D8" s="72"/>
      <c r="E8" s="73"/>
      <c r="F8" s="74"/>
      <c r="G8" s="73"/>
      <c r="H8" s="75"/>
      <c r="I8" s="76" t="s">
        <v>17</v>
      </c>
      <c r="J8" s="77" t="str">
        <f>IF(I8="a",E7,IF(I8="b",E9,""))</f>
        <v>GUTIERREZ LAURA A</v>
      </c>
      <c r="K8" s="78"/>
      <c r="L8" s="66"/>
      <c r="M8" s="67"/>
      <c r="N8" s="66"/>
      <c r="O8" s="67"/>
      <c r="P8" s="66"/>
      <c r="Q8" s="68"/>
      <c r="R8" s="69"/>
    </row>
    <row r="9" spans="1:18" s="70" customFormat="1" ht="9.6" customHeight="1">
      <c r="A9" s="61">
        <v>2</v>
      </c>
      <c r="B9" s="61">
        <f>IF($D9="","",VLOOKUP($D9,'[2]Prep. Principal S'!$A$11:$J$42,6))</f>
        <v>0</v>
      </c>
      <c r="C9" s="61">
        <f>IF($D9="","",VLOOKUP($D9,'[2]Prep. Principal S'!$A$11:$J$42,7))</f>
        <v>0</v>
      </c>
      <c r="D9" s="79">
        <v>29</v>
      </c>
      <c r="E9" s="80" t="str">
        <f>UPPER(IF($D9="","",VLOOKUP($D9,'[2]Prep. Principal S'!$A$11:$J$42,2)))</f>
        <v>BYE</v>
      </c>
      <c r="F9" s="80"/>
      <c r="G9" s="80"/>
      <c r="H9" s="81">
        <f>IF($D9="","",VLOOKUP($D9,'[2]Prep. Principal S'!$A$11:$J$42,3))</f>
        <v>0</v>
      </c>
      <c r="I9" s="82"/>
      <c r="J9" s="83"/>
      <c r="K9" s="84"/>
      <c r="L9" s="66"/>
      <c r="M9" s="67"/>
      <c r="N9" s="66"/>
      <c r="O9" s="67"/>
      <c r="P9" s="66"/>
      <c r="Q9" s="68"/>
      <c r="R9" s="69"/>
    </row>
    <row r="10" spans="1:18" s="70" customFormat="1" ht="9.6" customHeight="1">
      <c r="A10" s="61"/>
      <c r="B10" s="71"/>
      <c r="C10" s="61"/>
      <c r="D10" s="72"/>
      <c r="E10" s="73"/>
      <c r="F10" s="73"/>
      <c r="G10" s="73"/>
      <c r="H10" s="73"/>
      <c r="I10" s="85"/>
      <c r="J10" s="86"/>
      <c r="K10" s="87" t="s">
        <v>23</v>
      </c>
      <c r="L10" s="77" t="str">
        <f>IF(K10="a",J8,IF(K10="b",J12,""))</f>
        <v>GUTIERREZ LAURA A</v>
      </c>
      <c r="M10" s="78"/>
      <c r="N10" s="66"/>
      <c r="O10" s="67"/>
      <c r="P10" s="66"/>
      <c r="Q10" s="68"/>
      <c r="R10" s="69"/>
    </row>
    <row r="11" spans="1:18" s="70" customFormat="1" ht="9.6" customHeight="1">
      <c r="A11" s="61">
        <v>3</v>
      </c>
      <c r="B11" s="61" t="str">
        <f>IF($D11="","",VLOOKUP($D11,'[2]Prep. Principal S'!$A$11:$J$42,6))</f>
        <v>DA</v>
      </c>
      <c r="C11" s="61">
        <f>IF($D11="","",VLOOKUP($D11,'[2]Prep. Principal S'!$A$11:$J$42,7))</f>
        <v>0</v>
      </c>
      <c r="D11" s="79">
        <v>28</v>
      </c>
      <c r="E11" s="80" t="str">
        <f>UPPER(IF($D11="","",VLOOKUP($D11,'[2]Prep. Principal S'!$A$11:$J$42,2)))</f>
        <v>LOPEZ ANDREA L</v>
      </c>
      <c r="F11" s="80"/>
      <c r="G11" s="80"/>
      <c r="H11" s="81" t="str">
        <f>IF($D11="","",VLOOKUP($D11,'[2]Prep. Principal S'!$A$11:$J$42,3))</f>
        <v>CAU</v>
      </c>
      <c r="I11" s="65"/>
      <c r="J11" s="89"/>
      <c r="K11" s="90"/>
      <c r="L11" s="83" t="s">
        <v>41</v>
      </c>
      <c r="M11" s="84"/>
      <c r="N11" s="66"/>
      <c r="O11" s="67"/>
      <c r="P11" s="66"/>
      <c r="Q11" s="68"/>
      <c r="R11" s="69"/>
    </row>
    <row r="12" spans="1:18" s="70" customFormat="1" ht="9.6" customHeight="1">
      <c r="A12" s="61"/>
      <c r="B12" s="71"/>
      <c r="C12" s="61"/>
      <c r="D12" s="72"/>
      <c r="E12" s="73"/>
      <c r="F12" s="75"/>
      <c r="G12" s="73"/>
      <c r="H12" s="75"/>
      <c r="I12" s="76" t="s">
        <v>18</v>
      </c>
      <c r="J12" s="88" t="str">
        <f>IF(I12="a",E11,IF(I12="b",E13,""))</f>
        <v>VILLEGAS MARIA C</v>
      </c>
      <c r="K12" s="91"/>
      <c r="L12" s="86"/>
      <c r="M12" s="87"/>
      <c r="N12" s="66"/>
      <c r="O12" s="67"/>
      <c r="P12" s="66"/>
      <c r="Q12" s="68"/>
      <c r="R12" s="69"/>
    </row>
    <row r="13" spans="1:18" s="70" customFormat="1" ht="9.6" customHeight="1">
      <c r="A13" s="61">
        <v>4</v>
      </c>
      <c r="B13" s="61" t="str">
        <f>IF($D13="","",VLOOKUP($D13,'[2]Prep. Principal S'!$A$11:$J$42,6))</f>
        <v>DA</v>
      </c>
      <c r="C13" s="61">
        <f>IF($D13="","",VLOOKUP($D13,'[2]Prep. Principal S'!$A$11:$J$42,7))</f>
        <v>0</v>
      </c>
      <c r="D13" s="79">
        <v>13</v>
      </c>
      <c r="E13" s="80" t="str">
        <f>UPPER(IF($D13="","",VLOOKUP($D13,'[2]Prep. Principal S'!$A$11:$J$42,2)))</f>
        <v>VILLEGAS MARIA C</v>
      </c>
      <c r="F13" s="80"/>
      <c r="G13" s="80"/>
      <c r="H13" s="81" t="str">
        <f>IF($D13="","",VLOOKUP($D13,'[2]Prep. Principal S'!$A$11:$J$42,3))</f>
        <v>ANT</v>
      </c>
      <c r="I13" s="82"/>
      <c r="J13" s="92" t="s">
        <v>19</v>
      </c>
      <c r="K13" s="67"/>
      <c r="L13" s="89"/>
      <c r="M13" s="90"/>
      <c r="N13" s="66"/>
      <c r="O13" s="67"/>
      <c r="P13" s="66"/>
      <c r="Q13" s="68"/>
      <c r="R13" s="69"/>
    </row>
    <row r="14" spans="1:18" s="70" customFormat="1" ht="9.6" customHeight="1">
      <c r="A14" s="61"/>
      <c r="B14" s="71"/>
      <c r="C14" s="61"/>
      <c r="D14" s="72"/>
      <c r="E14" s="73"/>
      <c r="F14" s="73"/>
      <c r="G14" s="73"/>
      <c r="H14" s="73"/>
      <c r="I14" s="85"/>
      <c r="J14" s="66"/>
      <c r="K14" s="67"/>
      <c r="L14" s="86"/>
      <c r="M14" s="87" t="s">
        <v>23</v>
      </c>
      <c r="N14" s="77" t="str">
        <f>IF(M14="a",L10,IF(M14="b",L18,""))</f>
        <v>GUTIERREZ LAURA A</v>
      </c>
      <c r="O14" s="78"/>
      <c r="P14" s="66"/>
      <c r="Q14" s="68"/>
      <c r="R14" s="69"/>
    </row>
    <row r="15" spans="1:18" s="70" customFormat="1" ht="9.6" customHeight="1">
      <c r="A15" s="61">
        <v>5</v>
      </c>
      <c r="B15" s="61" t="str">
        <f>IF($D15="","",VLOOKUP($D15,'[2]Prep. Principal S'!$A$11:$J$42,6))</f>
        <v>DA</v>
      </c>
      <c r="C15" s="61">
        <f>IF($D15="","",VLOOKUP($D15,'[2]Prep. Principal S'!$A$11:$J$42,7))</f>
        <v>0</v>
      </c>
      <c r="D15" s="79">
        <v>20</v>
      </c>
      <c r="E15" s="80" t="str">
        <f>UPPER(IF($D15="","",VLOOKUP($D15,'[2]Prep. Principal S'!$A$11:$J$42,2)))</f>
        <v>MATAMOROS GABRIELA</v>
      </c>
      <c r="F15" s="80"/>
      <c r="G15" s="80"/>
      <c r="H15" s="81" t="str">
        <f>IF($D15="","",VLOOKUP($D15,'[2]Prep. Principal S'!$A$11:$J$42,3))</f>
        <v>NOR</v>
      </c>
      <c r="I15" s="65"/>
      <c r="J15" s="66"/>
      <c r="K15" s="67"/>
      <c r="L15" s="66"/>
      <c r="M15" s="90"/>
      <c r="N15" s="294" t="s">
        <v>38</v>
      </c>
      <c r="O15" s="90"/>
      <c r="P15" s="66"/>
      <c r="Q15" s="68"/>
      <c r="R15" s="69"/>
    </row>
    <row r="16" spans="1:18" s="70" customFormat="1" ht="9.6" customHeight="1">
      <c r="A16" s="61"/>
      <c r="B16" s="71"/>
      <c r="C16" s="61"/>
      <c r="D16" s="72"/>
      <c r="E16" s="73"/>
      <c r="F16" s="75"/>
      <c r="G16" s="73"/>
      <c r="H16" s="75"/>
      <c r="I16" s="76" t="s">
        <v>18</v>
      </c>
      <c r="J16" s="88" t="str">
        <f>IF(I16="a",E15,IF(I16="b",E17,""))</f>
        <v>SILVA ANDREA X</v>
      </c>
      <c r="K16" s="78"/>
      <c r="L16" s="66"/>
      <c r="M16" s="90"/>
      <c r="N16" s="88"/>
      <c r="O16" s="90"/>
      <c r="P16" s="66"/>
      <c r="Q16" s="68"/>
      <c r="R16" s="69"/>
    </row>
    <row r="17" spans="1:18" s="70" customFormat="1" ht="9.6" customHeight="1">
      <c r="A17" s="61">
        <v>6</v>
      </c>
      <c r="B17" s="61" t="str">
        <f>IF($D17="","",VLOOKUP($D17,'[2]Prep. Principal S'!$A$11:$J$42,6))</f>
        <v>DA</v>
      </c>
      <c r="C17" s="61">
        <f>IF($D17="","",VLOOKUP($D17,'[2]Prep. Principal S'!$A$11:$J$42,7))</f>
        <v>0</v>
      </c>
      <c r="D17" s="79">
        <v>14</v>
      </c>
      <c r="E17" s="80" t="str">
        <f>UPPER(IF($D17="","",VLOOKUP($D17,'[2]Prep. Principal S'!$A$11:$J$42,2)))</f>
        <v>SILVA ANDREA X</v>
      </c>
      <c r="F17" s="80"/>
      <c r="G17" s="80"/>
      <c r="H17" s="81" t="str">
        <f>IF($D17="","",VLOOKUP($D17,'[2]Prep. Principal S'!$A$11:$J$42,3))</f>
        <v>BOY</v>
      </c>
      <c r="I17" s="82"/>
      <c r="J17" s="83" t="s">
        <v>20</v>
      </c>
      <c r="K17" s="84"/>
      <c r="L17" s="66"/>
      <c r="M17" s="90"/>
      <c r="N17" s="88"/>
      <c r="O17" s="90"/>
      <c r="P17" s="66"/>
      <c r="Q17" s="68"/>
      <c r="R17" s="69"/>
    </row>
    <row r="18" spans="1:18" s="70" customFormat="1" ht="9.6" customHeight="1">
      <c r="A18" s="61"/>
      <c r="B18" s="71"/>
      <c r="C18" s="61"/>
      <c r="D18" s="72"/>
      <c r="E18" s="73"/>
      <c r="F18" s="73"/>
      <c r="G18" s="73"/>
      <c r="H18" s="73"/>
      <c r="I18" s="85"/>
      <c r="J18" s="86"/>
      <c r="K18" s="87" t="s">
        <v>21</v>
      </c>
      <c r="L18" s="77" t="str">
        <f>IF(K18="a",J16,IF(K18="b",J20,""))</f>
        <v>OSORIO VALENTINA</v>
      </c>
      <c r="M18" s="91"/>
      <c r="N18" s="88"/>
      <c r="O18" s="90"/>
      <c r="P18" s="66"/>
      <c r="Q18" s="68"/>
      <c r="R18" s="69"/>
    </row>
    <row r="19" spans="1:18" s="70" customFormat="1" ht="9.6" customHeight="1">
      <c r="A19" s="61">
        <v>7</v>
      </c>
      <c r="B19" s="61" t="str">
        <f>IF($D19="","",VLOOKUP($D19,'[2]Prep. Principal S'!$A$11:$J$42,6))</f>
        <v>DA</v>
      </c>
      <c r="C19" s="61">
        <f>IF($D19="","",VLOOKUP($D19,'[2]Prep. Principal S'!$A$11:$J$42,7))</f>
        <v>0</v>
      </c>
      <c r="D19" s="79">
        <v>22</v>
      </c>
      <c r="E19" s="80" t="str">
        <f>UPPER(IF($D19="","",VLOOKUP($D19,'[2]Prep. Principal S'!$A$11:$J$42,2)))</f>
        <v>PERDOMO TATIANA</v>
      </c>
      <c r="F19" s="80"/>
      <c r="G19" s="80"/>
      <c r="H19" s="81" t="str">
        <f>IF($D19="","",VLOOKUP($D19,'[2]Prep. Principal S'!$A$11:$J$42,3))</f>
        <v>RIS</v>
      </c>
      <c r="I19" s="65"/>
      <c r="J19" s="89"/>
      <c r="K19" s="90"/>
      <c r="L19" s="83" t="s">
        <v>30</v>
      </c>
      <c r="M19" s="93"/>
      <c r="N19" s="88"/>
      <c r="O19" s="90"/>
      <c r="P19" s="66"/>
      <c r="Q19" s="68"/>
      <c r="R19" s="69"/>
    </row>
    <row r="20" spans="1:18" s="70" customFormat="1" ht="9.6" customHeight="1">
      <c r="A20" s="61"/>
      <c r="B20" s="71"/>
      <c r="C20" s="61" t="str">
        <f>IF($D20="","",VLOOKUP($D20,'[2]Prep. Principal S'!$A$11:$J$42,7))</f>
        <v/>
      </c>
      <c r="D20" s="72"/>
      <c r="E20" s="73"/>
      <c r="F20" s="75"/>
      <c r="G20" s="73"/>
      <c r="H20" s="75"/>
      <c r="I20" s="76" t="s">
        <v>21</v>
      </c>
      <c r="J20" s="77" t="str">
        <f>IF(I20="a",E19,IF(I20="b",E21,""))</f>
        <v>OSORIO VALENTINA</v>
      </c>
      <c r="K20" s="91"/>
      <c r="L20" s="86"/>
      <c r="M20" s="94"/>
      <c r="N20" s="88"/>
      <c r="O20" s="90"/>
      <c r="P20" s="66"/>
      <c r="Q20" s="68"/>
      <c r="R20" s="69"/>
    </row>
    <row r="21" spans="1:18" s="70" customFormat="1" ht="9.6" customHeight="1">
      <c r="A21" s="60">
        <v>8</v>
      </c>
      <c r="B21" s="61" t="str">
        <f>IF($D21="","",VLOOKUP($D21,'[2]Prep. Principal S'!$A$11:$J$42,6))</f>
        <v>DA</v>
      </c>
      <c r="C21" s="61">
        <f>IF($D21="","",VLOOKUP($D21,'[2]Prep. Principal S'!$A$11:$J$42,7))</f>
        <v>55</v>
      </c>
      <c r="D21" s="62">
        <v>7</v>
      </c>
      <c r="E21" s="63" t="str">
        <f>UPPER(IF($D21="","",VLOOKUP($D21,'[2]Prep. Principal S'!$A$11:$J$42,2)))</f>
        <v>OSORIO VALENTINA</v>
      </c>
      <c r="F21" s="63"/>
      <c r="G21" s="63"/>
      <c r="H21" s="64" t="str">
        <f>IF($D21="","",VLOOKUP($D21,'[2]Prep. Principal S'!$A$11:$J$42,3))</f>
        <v>SAN</v>
      </c>
      <c r="I21" s="95"/>
      <c r="J21" s="92" t="s">
        <v>22</v>
      </c>
      <c r="K21" s="67"/>
      <c r="L21" s="89"/>
      <c r="M21" s="96"/>
      <c r="N21" s="88"/>
      <c r="O21" s="90"/>
      <c r="P21" s="66"/>
      <c r="Q21" s="68"/>
      <c r="R21" s="69"/>
    </row>
    <row r="22" spans="1:18" s="70" customFormat="1" ht="9.6" customHeight="1">
      <c r="A22" s="61"/>
      <c r="B22" s="61"/>
      <c r="C22" s="61"/>
      <c r="D22" s="71"/>
      <c r="E22" s="73"/>
      <c r="F22" s="73"/>
      <c r="G22" s="73"/>
      <c r="H22" s="73"/>
      <c r="I22" s="85"/>
      <c r="J22" s="66"/>
      <c r="K22" s="67"/>
      <c r="L22" s="89"/>
      <c r="M22" s="96"/>
      <c r="N22" s="295"/>
      <c r="O22" s="87" t="s">
        <v>23</v>
      </c>
      <c r="P22" s="77" t="str">
        <f>IF(O22="a",N14,IF(O22="b",N30,""))</f>
        <v>GUTIERREZ LAURA A</v>
      </c>
      <c r="Q22" s="97"/>
      <c r="R22" s="69"/>
    </row>
    <row r="23" spans="1:18" s="70" customFormat="1" ht="9.6" customHeight="1">
      <c r="A23" s="60">
        <v>9</v>
      </c>
      <c r="B23" s="61" t="str">
        <f>IF($D23="","",VLOOKUP($D23,'[2]Prep. Principal S'!$A$11:$J$42,6))</f>
        <v>DA</v>
      </c>
      <c r="C23" s="61">
        <f>IF($D23="","",VLOOKUP($D23,'[2]Prep. Principal S'!$A$11:$J$42,7))</f>
        <v>27</v>
      </c>
      <c r="D23" s="62">
        <v>4</v>
      </c>
      <c r="E23" s="63" t="str">
        <f>UPPER(IF($D23="","",VLOOKUP($D23,'[2]Prep. Principal S'!$A$11:$J$42,2)))</f>
        <v>SANTIAGO DANA K</v>
      </c>
      <c r="F23" s="63"/>
      <c r="G23" s="63"/>
      <c r="H23" s="64" t="str">
        <f>IF($D23="","",VLOOKUP($D23,'[2]Prep. Principal S'!$A$11:$J$42,3))</f>
        <v>ATL</v>
      </c>
      <c r="I23" s="65"/>
      <c r="J23" s="66"/>
      <c r="K23" s="67"/>
      <c r="L23" s="66"/>
      <c r="M23" s="67"/>
      <c r="N23" s="73"/>
      <c r="O23" s="90"/>
      <c r="P23" s="92" t="s">
        <v>85</v>
      </c>
      <c r="Q23" s="98"/>
      <c r="R23" s="69"/>
    </row>
    <row r="24" spans="1:18" s="70" customFormat="1" ht="9.6" customHeight="1">
      <c r="A24" s="61"/>
      <c r="B24" s="71"/>
      <c r="C24" s="61"/>
      <c r="D24" s="72"/>
      <c r="E24" s="73"/>
      <c r="F24" s="74"/>
      <c r="G24" s="73"/>
      <c r="H24" s="75"/>
      <c r="I24" s="76" t="s">
        <v>17</v>
      </c>
      <c r="J24" s="77" t="str">
        <f>IF(I24="a",E23,IF(I24="b",E25,""))</f>
        <v>SANTIAGO DANA K</v>
      </c>
      <c r="K24" s="78"/>
      <c r="L24" s="66"/>
      <c r="M24" s="67"/>
      <c r="N24" s="73"/>
      <c r="O24" s="90"/>
      <c r="P24" s="99"/>
      <c r="Q24" s="98"/>
      <c r="R24" s="69"/>
    </row>
    <row r="25" spans="1:18" s="70" customFormat="1" ht="9.6" customHeight="1">
      <c r="A25" s="61">
        <v>10</v>
      </c>
      <c r="B25" s="61">
        <f>IF($D25="","",VLOOKUP($D25,'[2]Prep. Principal S'!$A$11:$J$42,6))</f>
        <v>0</v>
      </c>
      <c r="C25" s="61">
        <f>IF($D25="","",VLOOKUP($D25,'[2]Prep. Principal S'!$A$11:$J$42,7))</f>
        <v>0</v>
      </c>
      <c r="D25" s="79">
        <v>29</v>
      </c>
      <c r="E25" s="80" t="str">
        <f>UPPER(IF($D25="","",VLOOKUP($D25,'[2]Prep. Principal S'!$A$11:$J$42,2)))</f>
        <v>BYE</v>
      </c>
      <c r="F25" s="80"/>
      <c r="G25" s="80"/>
      <c r="H25" s="81">
        <f>IF($D25="","",VLOOKUP($D25,'[2]Prep. Principal S'!$A$11:$J$42,3))</f>
        <v>0</v>
      </c>
      <c r="I25" s="82"/>
      <c r="J25" s="83"/>
      <c r="K25" s="84"/>
      <c r="L25" s="66"/>
      <c r="M25" s="67"/>
      <c r="N25" s="73"/>
      <c r="O25" s="90"/>
      <c r="P25" s="99"/>
      <c r="Q25" s="98"/>
      <c r="R25" s="69"/>
    </row>
    <row r="26" spans="1:18" s="70" customFormat="1" ht="9.6" customHeight="1">
      <c r="A26" s="61"/>
      <c r="B26" s="71"/>
      <c r="C26" s="61"/>
      <c r="D26" s="72"/>
      <c r="E26" s="73"/>
      <c r="F26" s="73"/>
      <c r="G26" s="73"/>
      <c r="H26" s="73"/>
      <c r="I26" s="85"/>
      <c r="J26" s="86"/>
      <c r="K26" s="87" t="s">
        <v>17</v>
      </c>
      <c r="L26" s="77" t="str">
        <f>IF(K26="a",J24,IF(K26="b",J28,""))</f>
        <v>SANTIAGO DANA K</v>
      </c>
      <c r="M26" s="78"/>
      <c r="N26" s="73"/>
      <c r="O26" s="90"/>
      <c r="P26" s="99"/>
      <c r="Q26" s="98"/>
      <c r="R26" s="69"/>
    </row>
    <row r="27" spans="1:18" s="70" customFormat="1" ht="9.6" customHeight="1">
      <c r="A27" s="61">
        <v>11</v>
      </c>
      <c r="B27" s="61" t="str">
        <f>IF($D27="","",VLOOKUP($D27,'[2]Prep. Principal S'!$A$11:$J$42,6))</f>
        <v>DA</v>
      </c>
      <c r="C27" s="61">
        <f>IF($D27="","",VLOOKUP($D27,'[2]Prep. Principal S'!$A$11:$J$42,7))</f>
        <v>0</v>
      </c>
      <c r="D27" s="79">
        <v>17</v>
      </c>
      <c r="E27" s="80" t="str">
        <f>UPPER(IF($D27="","",VLOOKUP($D27,'[2]Prep. Principal S'!$A$11:$J$42,2)))</f>
        <v>ORTIZ LAURA L</v>
      </c>
      <c r="F27" s="80"/>
      <c r="G27" s="80"/>
      <c r="H27" s="81" t="str">
        <f>IF($D27="","",VLOOKUP($D27,'[2]Prep. Principal S'!$A$11:$J$42,3))</f>
        <v>CUN</v>
      </c>
      <c r="I27" s="65"/>
      <c r="J27" s="89"/>
      <c r="K27" s="90"/>
      <c r="L27" s="83" t="s">
        <v>55</v>
      </c>
      <c r="M27" s="84"/>
      <c r="N27" s="73"/>
      <c r="O27" s="90"/>
      <c r="P27" s="99"/>
      <c r="Q27" s="98"/>
      <c r="R27" s="69"/>
    </row>
    <row r="28" spans="1:18" s="70" customFormat="1" ht="9.6" customHeight="1">
      <c r="A28" s="61"/>
      <c r="B28" s="71"/>
      <c r="C28" s="61"/>
      <c r="D28" s="100"/>
      <c r="E28" s="73"/>
      <c r="F28" s="75"/>
      <c r="G28" s="73"/>
      <c r="H28" s="75"/>
      <c r="I28" s="76" t="s">
        <v>23</v>
      </c>
      <c r="J28" s="88" t="str">
        <f>IF(I28="a",E27,IF(I28="b",E29,""))</f>
        <v>ORTIZ LAURA L</v>
      </c>
      <c r="K28" s="91"/>
      <c r="L28" s="86"/>
      <c r="M28" s="87"/>
      <c r="N28" s="73"/>
      <c r="O28" s="90"/>
      <c r="P28" s="99"/>
      <c r="Q28" s="98"/>
      <c r="R28" s="69"/>
    </row>
    <row r="29" spans="1:18" s="70" customFormat="1" ht="9.6" customHeight="1">
      <c r="A29" s="61">
        <v>12</v>
      </c>
      <c r="B29" s="61" t="str">
        <f>IF($D29="","",VLOOKUP($D29,'[2]Prep. Principal S'!$A$11:$J$42,6))</f>
        <v>DA</v>
      </c>
      <c r="C29" s="61">
        <f>IF($D29="","",VLOOKUP($D29,'[2]Prep. Principal S'!$A$11:$J$42,7))</f>
        <v>0</v>
      </c>
      <c r="D29" s="79">
        <v>24</v>
      </c>
      <c r="E29" s="80" t="str">
        <f>UPPER(IF($D29="","",VLOOKUP($D29,'[2]Prep. Principal S'!$A$11:$J$42,2)))</f>
        <v>CALA MARIA S</v>
      </c>
      <c r="F29" s="80"/>
      <c r="G29" s="80"/>
      <c r="H29" s="81" t="str">
        <f>IF($D29="","",VLOOKUP($D29,'[2]Prep. Principal S'!$A$11:$J$42,3))</f>
        <v>SUC</v>
      </c>
      <c r="I29" s="82"/>
      <c r="J29" s="92" t="s">
        <v>24</v>
      </c>
      <c r="K29" s="67"/>
      <c r="L29" s="89"/>
      <c r="M29" s="90"/>
      <c r="N29" s="73"/>
      <c r="O29" s="90"/>
      <c r="P29" s="99"/>
      <c r="Q29" s="98"/>
      <c r="R29" s="69"/>
    </row>
    <row r="30" spans="1:18" s="70" customFormat="1" ht="9.6" customHeight="1">
      <c r="A30" s="61"/>
      <c r="B30" s="71"/>
      <c r="C30" s="61"/>
      <c r="D30" s="72"/>
      <c r="E30" s="73"/>
      <c r="F30" s="73"/>
      <c r="G30" s="73"/>
      <c r="H30" s="73"/>
      <c r="I30" s="85"/>
      <c r="J30" s="66"/>
      <c r="K30" s="67"/>
      <c r="L30" s="86"/>
      <c r="M30" s="87" t="s">
        <v>21</v>
      </c>
      <c r="N30" s="88" t="str">
        <f>IF(M30="a",L26,IF(M30="b",L34,""))</f>
        <v>MORA ANGIE N</v>
      </c>
      <c r="O30" s="91"/>
      <c r="P30" s="99"/>
      <c r="Q30" s="98"/>
      <c r="R30" s="69"/>
    </row>
    <row r="31" spans="1:18" s="70" customFormat="1" ht="9.6" customHeight="1">
      <c r="A31" s="61">
        <v>13</v>
      </c>
      <c r="B31" s="61" t="str">
        <f>IF($D31="","",VLOOKUP($D31,'[2]Prep. Principal S'!$A$11:$J$42,6))</f>
        <v>DA</v>
      </c>
      <c r="C31" s="61">
        <f>IF($D31="","",VLOOKUP($D31,'[2]Prep. Principal S'!$A$11:$J$42,7))</f>
        <v>0</v>
      </c>
      <c r="D31" s="79">
        <v>25</v>
      </c>
      <c r="E31" s="80" t="str">
        <f>UPPER(IF($D31="","",VLOOKUP($D31,'[2]Prep. Principal S'!$A$11:$J$42,2)))</f>
        <v>MORA ANGIE N</v>
      </c>
      <c r="F31" s="80"/>
      <c r="G31" s="80"/>
      <c r="H31" s="81" t="str">
        <f>IF($D31="","",VLOOKUP($D31,'[2]Prep. Principal S'!$A$11:$J$42,3))</f>
        <v>TOL</v>
      </c>
      <c r="I31" s="65"/>
      <c r="J31" s="66"/>
      <c r="K31" s="67"/>
      <c r="L31" s="66"/>
      <c r="M31" s="90"/>
      <c r="N31" s="83" t="s">
        <v>63</v>
      </c>
      <c r="O31" s="96"/>
      <c r="P31" s="99"/>
      <c r="Q31" s="98"/>
      <c r="R31" s="69"/>
    </row>
    <row r="32" spans="1:18" s="70" customFormat="1" ht="9.6" customHeight="1">
      <c r="A32" s="61"/>
      <c r="B32" s="71"/>
      <c r="C32" s="61"/>
      <c r="D32" s="72"/>
      <c r="E32" s="73"/>
      <c r="F32" s="75"/>
      <c r="G32" s="73"/>
      <c r="H32" s="75"/>
      <c r="I32" s="76" t="s">
        <v>23</v>
      </c>
      <c r="J32" s="88" t="str">
        <f>IF(I32="a",E31,IF(I32="b",E33,""))</f>
        <v>MORA ANGIE N</v>
      </c>
      <c r="K32" s="78"/>
      <c r="L32" s="66"/>
      <c r="M32" s="90"/>
      <c r="N32" s="89"/>
      <c r="O32" s="96"/>
      <c r="P32" s="99"/>
      <c r="Q32" s="98"/>
      <c r="R32" s="69"/>
    </row>
    <row r="33" spans="1:18" s="70" customFormat="1" ht="9.6" customHeight="1">
      <c r="A33" s="61">
        <v>14</v>
      </c>
      <c r="B33" s="61" t="str">
        <f>IF($D33="","",VLOOKUP($D33,'[2]Prep. Principal S'!$A$11:$J$42,6))</f>
        <v>DA</v>
      </c>
      <c r="C33" s="61">
        <f>IF($D33="","",VLOOKUP($D33,'[2]Prep. Principal S'!$A$11:$J$42,7))</f>
        <v>0</v>
      </c>
      <c r="D33" s="79">
        <v>15</v>
      </c>
      <c r="E33" s="80" t="str">
        <f>UPPER(IF($D33="","",VLOOKUP($D33,'[2]Prep. Principal S'!$A$11:$J$42,2)))</f>
        <v>RODRIGUEZ NATALIA S</v>
      </c>
      <c r="F33" s="80"/>
      <c r="G33" s="80"/>
      <c r="H33" s="81" t="str">
        <f>IF($D33="","",VLOOKUP($D33,'[2]Prep. Principal S'!$A$11:$J$42,3))</f>
        <v>CES</v>
      </c>
      <c r="I33" s="82"/>
      <c r="J33" s="83" t="s">
        <v>25</v>
      </c>
      <c r="K33" s="84"/>
      <c r="L33" s="66"/>
      <c r="M33" s="90"/>
      <c r="N33" s="89"/>
      <c r="O33" s="96"/>
      <c r="P33" s="99"/>
      <c r="Q33" s="98"/>
      <c r="R33" s="69"/>
    </row>
    <row r="34" spans="1:18" s="70" customFormat="1" ht="9.6" customHeight="1">
      <c r="A34" s="61"/>
      <c r="B34" s="71"/>
      <c r="C34" s="61"/>
      <c r="D34" s="72"/>
      <c r="E34" s="73"/>
      <c r="F34" s="73"/>
      <c r="G34" s="73"/>
      <c r="H34" s="73"/>
      <c r="I34" s="85"/>
      <c r="J34" s="86"/>
      <c r="K34" s="87" t="s">
        <v>23</v>
      </c>
      <c r="L34" s="88" t="str">
        <f>IF(K34="a",J32,IF(K34="b",J36,""))</f>
        <v>MORA ANGIE N</v>
      </c>
      <c r="M34" s="91"/>
      <c r="N34" s="89"/>
      <c r="O34" s="96"/>
      <c r="P34" s="99"/>
      <c r="Q34" s="98"/>
      <c r="R34" s="69"/>
    </row>
    <row r="35" spans="1:18" s="70" customFormat="1" ht="9.6" customHeight="1">
      <c r="A35" s="61">
        <v>15</v>
      </c>
      <c r="B35" s="61" t="str">
        <f>IF($D35="","",VLOOKUP($D35,'[2]Prep. Principal S'!$A$11:$J$42,6))</f>
        <v>DA</v>
      </c>
      <c r="C35" s="61">
        <f>IF($D35="","",VLOOKUP($D35,'[2]Prep. Principal S'!$A$11:$J$42,7))</f>
        <v>0</v>
      </c>
      <c r="D35" s="79">
        <v>18</v>
      </c>
      <c r="E35" s="80" t="str">
        <f>UPPER(IF($D35="","",VLOOKUP($D35,'[2]Prep. Principal S'!$A$11:$J$42,2)))</f>
        <v>MONROY SHARA V</v>
      </c>
      <c r="F35" s="80"/>
      <c r="G35" s="80"/>
      <c r="H35" s="81" t="str">
        <f>IF($D35="","",VLOOKUP($D35,'[2]Prep. Principal S'!$A$11:$J$42,3))</f>
        <v>HUI</v>
      </c>
      <c r="I35" s="65"/>
      <c r="J35" s="89"/>
      <c r="K35" s="90"/>
      <c r="L35" s="83" t="s">
        <v>24</v>
      </c>
      <c r="M35" s="93"/>
      <c r="N35" s="89"/>
      <c r="O35" s="96"/>
      <c r="P35" s="99"/>
      <c r="Q35" s="98"/>
      <c r="R35" s="69"/>
    </row>
    <row r="36" spans="1:18" s="70" customFormat="1" ht="9.6" customHeight="1">
      <c r="A36" s="61"/>
      <c r="B36" s="71"/>
      <c r="C36" s="61"/>
      <c r="D36" s="72"/>
      <c r="E36" s="73"/>
      <c r="F36" s="75"/>
      <c r="G36" s="73"/>
      <c r="H36" s="75"/>
      <c r="I36" s="76" t="s">
        <v>21</v>
      </c>
      <c r="J36" s="77" t="str">
        <f>IF(I36="a",E35,IF(I36="b",E37,""))</f>
        <v>MEDINA PAULA A</v>
      </c>
      <c r="K36" s="91"/>
      <c r="L36" s="86"/>
      <c r="M36" s="94"/>
      <c r="N36" s="89"/>
      <c r="O36" s="96"/>
      <c r="P36" s="99"/>
      <c r="Q36" s="98"/>
      <c r="R36" s="69"/>
    </row>
    <row r="37" spans="1:18" s="70" customFormat="1" ht="9.6" customHeight="1">
      <c r="A37" s="60">
        <v>16</v>
      </c>
      <c r="B37" s="61" t="str">
        <f>IF($D37="","",VLOOKUP($D37,'[2]Prep. Principal S'!$A$11:$J$42,6))</f>
        <v>DA</v>
      </c>
      <c r="C37" s="61">
        <f>IF($D37="","",VLOOKUP($D37,'[2]Prep. Principal S'!$A$11:$J$42,7))</f>
        <v>50</v>
      </c>
      <c r="D37" s="62">
        <v>6</v>
      </c>
      <c r="E37" s="63" t="str">
        <f>UPPER(IF($D37="","",VLOOKUP($D37,'[2]Prep. Principal S'!$A$11:$J$42,2)))</f>
        <v>MEDINA PAULA A</v>
      </c>
      <c r="F37" s="63"/>
      <c r="G37" s="63"/>
      <c r="H37" s="64" t="str">
        <f>IF($D37="","",VLOOKUP($D37,'[2]Prep. Principal S'!$A$11:$J$42,3))</f>
        <v>MET</v>
      </c>
      <c r="I37" s="95"/>
      <c r="J37" s="92" t="s">
        <v>19</v>
      </c>
      <c r="K37" s="67"/>
      <c r="L37" s="89"/>
      <c r="M37" s="96"/>
      <c r="N37" s="96"/>
      <c r="O37" s="96"/>
      <c r="P37" s="99"/>
      <c r="Q37" s="98"/>
      <c r="R37" s="69"/>
    </row>
    <row r="38" spans="1:18" s="70" customFormat="1" ht="9.6" customHeight="1">
      <c r="A38" s="61"/>
      <c r="B38" s="71"/>
      <c r="C38" s="61"/>
      <c r="D38" s="71"/>
      <c r="E38" s="73"/>
      <c r="F38" s="73"/>
      <c r="G38" s="73"/>
      <c r="H38" s="73"/>
      <c r="I38" s="85"/>
      <c r="J38" s="66"/>
      <c r="K38" s="67"/>
      <c r="L38" s="89"/>
      <c r="M38" s="96"/>
      <c r="N38" s="101" t="s">
        <v>26</v>
      </c>
      <c r="O38" s="102" t="s">
        <v>17</v>
      </c>
      <c r="P38" s="77" t="str">
        <f>IF(O38="a",P22,IF(O38="b",P54,""))</f>
        <v>GUTIERREZ LAURA A</v>
      </c>
      <c r="Q38" s="103"/>
      <c r="R38" s="69"/>
    </row>
    <row r="39" spans="1:18" s="70" customFormat="1" ht="9.6" customHeight="1">
      <c r="A39" s="60">
        <v>17</v>
      </c>
      <c r="B39" s="61" t="str">
        <f>IF($D39="","",VLOOKUP($D39,'[2]Prep. Principal S'!$A$11:$J$42,6))</f>
        <v>DA</v>
      </c>
      <c r="C39" s="61">
        <f>IF($D39="","",VLOOKUP($D39,'[2]Prep. Principal S'!$A$11:$J$42,7))</f>
        <v>34</v>
      </c>
      <c r="D39" s="62">
        <v>5</v>
      </c>
      <c r="E39" s="63" t="str">
        <f>UPPER(IF($D39="","",VLOOKUP($D39,'[2]Prep. Principal S'!$A$11:$J$42,2)))</f>
        <v xml:space="preserve">CASTELLAR SOFIA </v>
      </c>
      <c r="F39" s="63"/>
      <c r="G39" s="63"/>
      <c r="H39" s="64" t="str">
        <f>IF($D39="","",VLOOKUP($D39,'[2]Prep. Principal S'!$A$11:$J$42,3))</f>
        <v>BOL</v>
      </c>
      <c r="I39" s="65"/>
      <c r="J39" s="66"/>
      <c r="K39" s="67"/>
      <c r="L39" s="66"/>
      <c r="M39" s="67"/>
      <c r="N39" s="66"/>
      <c r="O39" s="67"/>
      <c r="P39" s="104" t="s">
        <v>168</v>
      </c>
      <c r="Q39" s="98"/>
      <c r="R39" s="69"/>
    </row>
    <row r="40" spans="1:18" s="70" customFormat="1" ht="9.6" customHeight="1">
      <c r="A40" s="61"/>
      <c r="B40" s="71"/>
      <c r="C40" s="61"/>
      <c r="D40" s="72"/>
      <c r="E40" s="73"/>
      <c r="F40" s="74"/>
      <c r="G40" s="73"/>
      <c r="H40" s="75"/>
      <c r="I40" s="76" t="s">
        <v>18</v>
      </c>
      <c r="J40" s="88" t="str">
        <f>IF(I40="a",E39,IF(I40="b",E41,""))</f>
        <v>COLLAZOS ANA M</v>
      </c>
      <c r="K40" s="78"/>
      <c r="L40" s="66"/>
      <c r="M40" s="67"/>
      <c r="N40" s="66"/>
      <c r="O40" s="67"/>
      <c r="P40" s="173"/>
      <c r="Q40" s="106"/>
      <c r="R40" s="69"/>
    </row>
    <row r="41" spans="1:18" s="70" customFormat="1" ht="9.6" customHeight="1">
      <c r="A41" s="61">
        <v>18</v>
      </c>
      <c r="B41" s="61" t="str">
        <f>IF($D41="","",VLOOKUP($D41,'[2]Prep. Principal S'!$A$11:$J$42,6))</f>
        <v>DA</v>
      </c>
      <c r="C41" s="61">
        <f>IF($D41="","",VLOOKUP($D41,'[2]Prep. Principal S'!$A$11:$J$42,7))</f>
        <v>0</v>
      </c>
      <c r="D41" s="79">
        <v>19</v>
      </c>
      <c r="E41" s="80" t="str">
        <f>UPPER(IF($D41="","",VLOOKUP($D41,'[2]Prep. Principal S'!$A$11:$J$42,2)))</f>
        <v>COLLAZOS ANA M</v>
      </c>
      <c r="F41" s="80"/>
      <c r="G41" s="80"/>
      <c r="H41" s="81" t="str">
        <f>IF($D41="","",VLOOKUP($D41,'[2]Prep. Principal S'!$A$11:$J$42,3))</f>
        <v>MET</v>
      </c>
      <c r="I41" s="82"/>
      <c r="J41" s="83" t="s">
        <v>27</v>
      </c>
      <c r="K41" s="84"/>
      <c r="L41" s="66"/>
      <c r="M41" s="67"/>
      <c r="N41" s="66"/>
      <c r="O41" s="67"/>
      <c r="P41" s="99"/>
      <c r="Q41" s="98"/>
      <c r="R41" s="69"/>
    </row>
    <row r="42" spans="1:18" s="70" customFormat="1" ht="9.6" customHeight="1">
      <c r="A42" s="61"/>
      <c r="B42" s="71"/>
      <c r="C42" s="61"/>
      <c r="D42" s="72"/>
      <c r="E42" s="73"/>
      <c r="F42" s="73"/>
      <c r="G42" s="73"/>
      <c r="H42" s="73"/>
      <c r="I42" s="85"/>
      <c r="J42" s="86"/>
      <c r="K42" s="87" t="s">
        <v>21</v>
      </c>
      <c r="L42" s="88" t="str">
        <f>IF(K42="a",J40,IF(K42="b",J44,""))</f>
        <v>PEÑA ISABELA</v>
      </c>
      <c r="M42" s="78"/>
      <c r="N42" s="66"/>
      <c r="O42" s="67"/>
      <c r="P42" s="99"/>
      <c r="Q42" s="98"/>
      <c r="R42" s="69"/>
    </row>
    <row r="43" spans="1:18" s="70" customFormat="1" ht="9.6" customHeight="1">
      <c r="A43" s="61">
        <v>19</v>
      </c>
      <c r="B43" s="61" t="str">
        <f>IF($D43="","",VLOOKUP($D43,'[2]Prep. Principal S'!$A$11:$J$42,6))</f>
        <v>DA</v>
      </c>
      <c r="C43" s="61">
        <f>IF($D43="","",VLOOKUP($D43,'[2]Prep. Principal S'!$A$11:$J$42,7))</f>
        <v>79</v>
      </c>
      <c r="D43" s="79">
        <v>9</v>
      </c>
      <c r="E43" s="80" t="str">
        <f>UPPER(IF($D43="","",VLOOKUP($D43,'[2]Prep. Principal S'!$A$11:$J$42,2)))</f>
        <v>PEÑA ISABELA</v>
      </c>
      <c r="F43" s="80"/>
      <c r="G43" s="80"/>
      <c r="H43" s="81" t="str">
        <f>IF($D43="","",VLOOKUP($D43,'[2]Prep. Principal S'!$A$11:$J$42,3))</f>
        <v>ATL</v>
      </c>
      <c r="I43" s="65"/>
      <c r="J43" s="89"/>
      <c r="K43" s="90"/>
      <c r="L43" s="83" t="s">
        <v>57</v>
      </c>
      <c r="M43" s="84"/>
      <c r="N43" s="66"/>
      <c r="O43" s="67"/>
      <c r="P43" s="99"/>
      <c r="Q43" s="98"/>
      <c r="R43" s="69"/>
    </row>
    <row r="44" spans="1:18" s="70" customFormat="1" ht="9.6" customHeight="1">
      <c r="A44" s="61"/>
      <c r="B44" s="71"/>
      <c r="C44" s="61"/>
      <c r="D44" s="72"/>
      <c r="E44" s="73"/>
      <c r="F44" s="75"/>
      <c r="G44" s="73"/>
      <c r="H44" s="75"/>
      <c r="I44" s="76" t="s">
        <v>23</v>
      </c>
      <c r="J44" s="88" t="str">
        <f>IF(I44="a",E43,IF(I44="b",E45,""))</f>
        <v>PEÑA ISABELA</v>
      </c>
      <c r="K44" s="91"/>
      <c r="L44" s="86"/>
      <c r="M44" s="87"/>
      <c r="N44" s="66"/>
      <c r="O44" s="67"/>
      <c r="P44" s="99"/>
      <c r="Q44" s="98"/>
      <c r="R44" s="69"/>
    </row>
    <row r="45" spans="1:18" s="70" customFormat="1" ht="9.6" customHeight="1">
      <c r="A45" s="61">
        <v>20</v>
      </c>
      <c r="B45" s="61" t="str">
        <f>IF($D45="","",VLOOKUP($D45,'[2]Prep. Principal S'!$A$11:$J$42,6))</f>
        <v>DA</v>
      </c>
      <c r="C45" s="61">
        <f>IF($D45="","",VLOOKUP($D45,'[2]Prep. Principal S'!$A$11:$J$42,7))</f>
        <v>0</v>
      </c>
      <c r="D45" s="79">
        <v>21</v>
      </c>
      <c r="E45" s="80" t="str">
        <f>UPPER(IF($D45="","",VLOOKUP($D45,'[2]Prep. Principal S'!$A$11:$J$42,2)))</f>
        <v>PERALES EYLIN Y</v>
      </c>
      <c r="F45" s="80"/>
      <c r="G45" s="80"/>
      <c r="H45" s="81" t="str">
        <f>IF($D45="","",VLOOKUP($D45,'[2]Prep. Principal S'!$A$11:$J$42,3))</f>
        <v>NOR</v>
      </c>
      <c r="I45" s="82"/>
      <c r="J45" s="92" t="s">
        <v>28</v>
      </c>
      <c r="K45" s="67"/>
      <c r="L45" s="89"/>
      <c r="M45" s="90"/>
      <c r="N45" s="66"/>
      <c r="O45" s="67"/>
      <c r="P45" s="99"/>
      <c r="Q45" s="98"/>
      <c r="R45" s="69"/>
    </row>
    <row r="46" spans="1:18" s="70" customFormat="1" ht="9.6" customHeight="1">
      <c r="A46" s="61"/>
      <c r="B46" s="71"/>
      <c r="C46" s="61"/>
      <c r="D46" s="72"/>
      <c r="E46" s="73"/>
      <c r="F46" s="73"/>
      <c r="G46" s="73"/>
      <c r="H46" s="73"/>
      <c r="I46" s="85"/>
      <c r="J46" s="66"/>
      <c r="K46" s="67"/>
      <c r="L46" s="86"/>
      <c r="M46" s="87" t="s">
        <v>18</v>
      </c>
      <c r="N46" s="77" t="str">
        <f>IF(M46="a",L42,IF(M46="b",L50,""))</f>
        <v>LOSADA VALENTINA</v>
      </c>
      <c r="O46" s="78"/>
      <c r="P46" s="99"/>
      <c r="Q46" s="98"/>
      <c r="R46" s="69"/>
    </row>
    <row r="47" spans="1:18" s="70" customFormat="1" ht="9.6" customHeight="1">
      <c r="A47" s="61">
        <v>21</v>
      </c>
      <c r="B47" s="61" t="str">
        <f>IF($D47="","",VLOOKUP($D47,'[2]Prep. Principal S'!$A$11:$J$42,6))</f>
        <v>DA</v>
      </c>
      <c r="C47" s="61">
        <f>IF($D47="","",VLOOKUP($D47,'[2]Prep. Principal S'!$A$11:$J$42,7))</f>
        <v>0</v>
      </c>
      <c r="D47" s="79">
        <v>12</v>
      </c>
      <c r="E47" s="80" t="str">
        <f>UPPER(IF($D47="","",VLOOKUP($D47,'[2]Prep. Principal S'!$A$11:$J$42,2)))</f>
        <v>BELTRAN MARIA S</v>
      </c>
      <c r="F47" s="80"/>
      <c r="G47" s="80"/>
      <c r="H47" s="81" t="str">
        <f>IF($D47="","",VLOOKUP($D47,'[2]Prep. Principal S'!$A$11:$J$42,3))</f>
        <v>CAS</v>
      </c>
      <c r="I47" s="65"/>
      <c r="J47" s="66"/>
      <c r="K47" s="67"/>
      <c r="L47" s="66"/>
      <c r="M47" s="96"/>
      <c r="N47" s="107" t="s">
        <v>25</v>
      </c>
      <c r="O47" s="90"/>
      <c r="P47" s="99"/>
      <c r="Q47" s="98"/>
      <c r="R47" s="69"/>
    </row>
    <row r="48" spans="1:18" s="70" customFormat="1" ht="9.6" customHeight="1">
      <c r="A48" s="61"/>
      <c r="B48" s="71"/>
      <c r="C48" s="61"/>
      <c r="D48" s="72"/>
      <c r="E48" s="73"/>
      <c r="F48" s="75"/>
      <c r="G48" s="73"/>
      <c r="H48" s="75"/>
      <c r="I48" s="76" t="s">
        <v>23</v>
      </c>
      <c r="J48" s="88" t="str">
        <f>IF(I48="a",E47,IF(I48="b",E49,""))</f>
        <v>BELTRAN MARIA S</v>
      </c>
      <c r="K48" s="78"/>
      <c r="L48" s="66"/>
      <c r="M48" s="90"/>
      <c r="N48" s="88"/>
      <c r="O48" s="90"/>
      <c r="P48" s="99"/>
      <c r="Q48" s="98"/>
      <c r="R48" s="69"/>
    </row>
    <row r="49" spans="1:18" s="70" customFormat="1" ht="9.6" customHeight="1">
      <c r="A49" s="61">
        <v>22</v>
      </c>
      <c r="B49" s="61" t="str">
        <f>IF($D49="","",VLOOKUP($D49,'[2]Prep. Principal S'!$A$11:$J$42,6))</f>
        <v>DA</v>
      </c>
      <c r="C49" s="61">
        <f>IF($D49="","",VLOOKUP($D49,'[2]Prep. Principal S'!$A$11:$J$42,7))</f>
        <v>0</v>
      </c>
      <c r="D49" s="79">
        <v>27</v>
      </c>
      <c r="E49" s="80" t="str">
        <f>UPPER(IF($D49="","",VLOOKUP($D49,'[2]Prep. Principal S'!$A$11:$J$42,2)))</f>
        <v>GIRALDO NATALIA A</v>
      </c>
      <c r="F49" s="80"/>
      <c r="G49" s="80"/>
      <c r="H49" s="81" t="str">
        <f>IF($D49="","",VLOOKUP($D49,'[2]Prep. Principal S'!$A$11:$J$42,3))</f>
        <v>CAL</v>
      </c>
      <c r="I49" s="82"/>
      <c r="J49" s="83" t="s">
        <v>29</v>
      </c>
      <c r="K49" s="84"/>
      <c r="L49" s="66"/>
      <c r="M49" s="90"/>
      <c r="N49" s="88"/>
      <c r="O49" s="90"/>
      <c r="P49" s="99"/>
      <c r="Q49" s="98"/>
      <c r="R49" s="69"/>
    </row>
    <row r="50" spans="1:18" s="70" customFormat="1" ht="9.6" customHeight="1">
      <c r="A50" s="61"/>
      <c r="B50" s="71"/>
      <c r="C50" s="61"/>
      <c r="D50" s="72"/>
      <c r="E50" s="73"/>
      <c r="F50" s="73"/>
      <c r="G50" s="73"/>
      <c r="H50" s="73"/>
      <c r="I50" s="85"/>
      <c r="J50" s="86"/>
      <c r="K50" s="87" t="s">
        <v>21</v>
      </c>
      <c r="L50" s="77" t="str">
        <f>IF(K50="a",J48,IF(K50="b",J52,""))</f>
        <v>LOSADA VALENTINA</v>
      </c>
      <c r="M50" s="91"/>
      <c r="N50" s="88"/>
      <c r="O50" s="90"/>
      <c r="P50" s="99"/>
      <c r="Q50" s="98"/>
      <c r="R50" s="69"/>
    </row>
    <row r="51" spans="1:18" s="70" customFormat="1" ht="9.6" customHeight="1">
      <c r="A51" s="61">
        <v>23</v>
      </c>
      <c r="B51" s="61">
        <f>IF($D51="","",VLOOKUP($D51,'[2]Prep. Principal S'!$A$11:$J$42,6))</f>
        <v>0</v>
      </c>
      <c r="C51" s="61">
        <f>IF($D51="","",VLOOKUP($D51,'[2]Prep. Principal S'!$A$11:$J$42,7))</f>
        <v>0</v>
      </c>
      <c r="D51" s="79">
        <v>29</v>
      </c>
      <c r="E51" s="80" t="str">
        <f>UPPER(IF($D51="","",VLOOKUP($D51,'[2]Prep. Principal S'!$A$11:$J$42,2)))</f>
        <v>BYE</v>
      </c>
      <c r="F51" s="80"/>
      <c r="G51" s="80"/>
      <c r="H51" s="81">
        <f>IF($D51="","",VLOOKUP($D51,'[2]Prep. Principal S'!$A$11:$J$42,3))</f>
        <v>0</v>
      </c>
      <c r="I51" s="65"/>
      <c r="J51" s="89"/>
      <c r="K51" s="90"/>
      <c r="L51" s="83" t="s">
        <v>56</v>
      </c>
      <c r="M51" s="93"/>
      <c r="N51" s="88"/>
      <c r="O51" s="90"/>
      <c r="P51" s="99"/>
      <c r="Q51" s="98"/>
      <c r="R51" s="69"/>
    </row>
    <row r="52" spans="1:18" s="70" customFormat="1" ht="9.6" customHeight="1">
      <c r="A52" s="61"/>
      <c r="B52" s="71"/>
      <c r="C52" s="61"/>
      <c r="D52" s="72"/>
      <c r="E52" s="73"/>
      <c r="F52" s="75"/>
      <c r="G52" s="73"/>
      <c r="H52" s="75"/>
      <c r="I52" s="76" t="s">
        <v>21</v>
      </c>
      <c r="J52" s="77" t="str">
        <f>IF(I52="a",E51,IF(I52="b",E53,""))</f>
        <v>LOSADA VALENTINA</v>
      </c>
      <c r="K52" s="91"/>
      <c r="L52" s="86"/>
      <c r="M52" s="94"/>
      <c r="N52" s="88"/>
      <c r="O52" s="90"/>
      <c r="P52" s="99"/>
      <c r="Q52" s="98"/>
      <c r="R52" s="69"/>
    </row>
    <row r="53" spans="1:18" s="70" customFormat="1" ht="9.6" customHeight="1">
      <c r="A53" s="60">
        <v>24</v>
      </c>
      <c r="B53" s="61" t="str">
        <f>IF($D53="","",VLOOKUP($D53,'[2]Prep. Principal S'!$A$11:$J$42,6))</f>
        <v>DA</v>
      </c>
      <c r="C53" s="61">
        <f>IF($D53="","",VLOOKUP($D53,'[2]Prep. Principal S'!$A$11:$J$42,7))</f>
        <v>21</v>
      </c>
      <c r="D53" s="62">
        <v>3</v>
      </c>
      <c r="E53" s="63" t="str">
        <f>UPPER(IF($D53="","",VLOOKUP($D53,'[2]Prep. Principal S'!$A$11:$J$42,2)))</f>
        <v>LOSADA VALENTINA</v>
      </c>
      <c r="F53" s="63"/>
      <c r="G53" s="63"/>
      <c r="H53" s="64" t="str">
        <f>IF($D53="","",VLOOKUP($D53,'[2]Prep. Principal S'!$A$11:$J$42,3))</f>
        <v>BOG</v>
      </c>
      <c r="I53" s="95"/>
      <c r="J53" s="107"/>
      <c r="K53" s="67"/>
      <c r="L53" s="89"/>
      <c r="M53" s="96"/>
      <c r="N53" s="88"/>
      <c r="O53" s="90"/>
      <c r="P53" s="99"/>
      <c r="Q53" s="98"/>
      <c r="R53" s="69"/>
    </row>
    <row r="54" spans="1:18" s="70" customFormat="1" ht="9.6" customHeight="1">
      <c r="A54" s="61"/>
      <c r="B54" s="71"/>
      <c r="C54" s="61"/>
      <c r="D54" s="71"/>
      <c r="E54" s="73"/>
      <c r="F54" s="73"/>
      <c r="G54" s="73"/>
      <c r="H54" s="73"/>
      <c r="I54" s="85"/>
      <c r="J54" s="66"/>
      <c r="K54" s="67"/>
      <c r="L54" s="89"/>
      <c r="M54" s="96"/>
      <c r="N54" s="295"/>
      <c r="O54" s="87" t="s">
        <v>17</v>
      </c>
      <c r="P54" s="77" t="str">
        <f>IF(O54="a",N46,IF(O54="b",N62,""))</f>
        <v>LOSADA VALENTINA</v>
      </c>
      <c r="Q54" s="103"/>
      <c r="R54" s="69"/>
    </row>
    <row r="55" spans="1:18" s="70" customFormat="1" ht="9.6" customHeight="1">
      <c r="A55" s="60">
        <v>25</v>
      </c>
      <c r="B55" s="61" t="str">
        <f>IF($D55="","",VLOOKUP($D55,'[2]Prep. Principal S'!$A$11:$J$42,6))</f>
        <v>DA</v>
      </c>
      <c r="C55" s="61">
        <f>IF($D55="","",VLOOKUP($D55,'[2]Prep. Principal S'!$A$11:$J$42,7))</f>
        <v>76</v>
      </c>
      <c r="D55" s="62">
        <v>8</v>
      </c>
      <c r="E55" s="63" t="str">
        <f>UPPER(IF($D55="","",VLOOKUP($D55,'[2]Prep. Principal S'!$A$11:$J$42,2)))</f>
        <v>CUY MARIA P</v>
      </c>
      <c r="F55" s="63"/>
      <c r="G55" s="63"/>
      <c r="H55" s="64" t="str">
        <f>IF($D55="","",VLOOKUP($D55,'[2]Prep. Principal S'!$A$11:$J$42,3))</f>
        <v>BOY</v>
      </c>
      <c r="I55" s="65"/>
      <c r="J55" s="66"/>
      <c r="K55" s="67"/>
      <c r="L55" s="66"/>
      <c r="M55" s="67"/>
      <c r="N55" s="73"/>
      <c r="O55" s="96"/>
      <c r="P55" s="92" t="s">
        <v>50</v>
      </c>
      <c r="Q55" s="68"/>
      <c r="R55" s="69"/>
    </row>
    <row r="56" spans="1:18" s="70" customFormat="1" ht="9.6" customHeight="1">
      <c r="A56" s="61"/>
      <c r="B56" s="71"/>
      <c r="C56" s="61"/>
      <c r="D56" s="72"/>
      <c r="E56" s="73"/>
      <c r="F56" s="74"/>
      <c r="G56" s="73"/>
      <c r="H56" s="75"/>
      <c r="I56" s="76" t="s">
        <v>23</v>
      </c>
      <c r="J56" s="77" t="str">
        <f>IF(I56="a",E55,IF(I56="b",E57,""))</f>
        <v>CUY MARIA P</v>
      </c>
      <c r="K56" s="78"/>
      <c r="L56" s="66"/>
      <c r="M56" s="67"/>
      <c r="N56" s="73"/>
      <c r="O56" s="90"/>
      <c r="P56" s="99"/>
      <c r="Q56" s="68"/>
      <c r="R56" s="69"/>
    </row>
    <row r="57" spans="1:18" s="70" customFormat="1" ht="9.6" customHeight="1">
      <c r="A57" s="61">
        <v>26</v>
      </c>
      <c r="B57" s="61" t="str">
        <f>IF($D57="","",VLOOKUP($D57,'[2]Prep. Principal S'!$A$11:$J$42,6))</f>
        <v>DA</v>
      </c>
      <c r="C57" s="61">
        <f>IF($D57="","",VLOOKUP($D57,'[2]Prep. Principal S'!$A$11:$J$42,7))</f>
        <v>0</v>
      </c>
      <c r="D57" s="79">
        <v>26</v>
      </c>
      <c r="E57" s="80" t="str">
        <f>UPPER(IF($D57="","",VLOOKUP($D57,'[2]Prep. Principal S'!$A$11:$J$42,2)))</f>
        <v>TAMARA VALENTINA</v>
      </c>
      <c r="F57" s="80"/>
      <c r="G57" s="80"/>
      <c r="H57" s="81" t="str">
        <f>IF($D57="","",VLOOKUP($D57,'[2]Prep. Principal S'!$A$11:$J$42,3))</f>
        <v>VAL</v>
      </c>
      <c r="I57" s="82"/>
      <c r="J57" s="83" t="s">
        <v>30</v>
      </c>
      <c r="K57" s="84"/>
      <c r="L57" s="66"/>
      <c r="M57" s="67"/>
      <c r="N57" s="73"/>
      <c r="O57" s="90"/>
      <c r="P57" s="99"/>
      <c r="Q57" s="68"/>
      <c r="R57" s="69"/>
    </row>
    <row r="58" spans="1:18" s="70" customFormat="1" ht="9.6" customHeight="1">
      <c r="A58" s="61"/>
      <c r="B58" s="71"/>
      <c r="C58" s="61"/>
      <c r="D58" s="72"/>
      <c r="E58" s="73"/>
      <c r="F58" s="73"/>
      <c r="G58" s="73"/>
      <c r="H58" s="73"/>
      <c r="I58" s="85"/>
      <c r="J58" s="86"/>
      <c r="K58" s="87" t="s">
        <v>17</v>
      </c>
      <c r="L58" s="77" t="str">
        <f>IF(K58="a",J56,IF(K58="b",J60,""))</f>
        <v>CUY MARIA P</v>
      </c>
      <c r="M58" s="78"/>
      <c r="N58" s="73"/>
      <c r="O58" s="90"/>
      <c r="P58" s="99"/>
      <c r="Q58" s="68"/>
      <c r="R58" s="69"/>
    </row>
    <row r="59" spans="1:18" s="70" customFormat="1" ht="9.6" customHeight="1">
      <c r="A59" s="61">
        <v>27</v>
      </c>
      <c r="B59" s="61" t="str">
        <f>IF($D59="","",VLOOKUP($D59,'[2]Prep. Principal S'!$A$11:$J$42,6))</f>
        <v>DA</v>
      </c>
      <c r="C59" s="61">
        <f>IF($D59="","",VLOOKUP($D59,'[2]Prep. Principal S'!$A$11:$J$42,7))</f>
        <v>86</v>
      </c>
      <c r="D59" s="79">
        <v>10</v>
      </c>
      <c r="E59" s="80" t="str">
        <f>UPPER(IF($D59="","",VLOOKUP($D59,'[2]Prep. Principal S'!$A$11:$J$42,2)))</f>
        <v>TREJOS ANA S</v>
      </c>
      <c r="F59" s="80"/>
      <c r="G59" s="80"/>
      <c r="H59" s="81" t="str">
        <f>IF($D59="","",VLOOKUP($D59,'[2]Prep. Principal S'!$A$11:$J$42,3))</f>
        <v>CAL</v>
      </c>
      <c r="I59" s="65"/>
      <c r="J59" s="89"/>
      <c r="K59" s="90"/>
      <c r="L59" s="83" t="s">
        <v>45</v>
      </c>
      <c r="M59" s="84"/>
      <c r="N59" s="73"/>
      <c r="O59" s="90"/>
      <c r="P59" s="99"/>
      <c r="Q59" s="68"/>
      <c r="R59" s="69"/>
    </row>
    <row r="60" spans="1:18" s="70" customFormat="1" ht="9.6" customHeight="1">
      <c r="A60" s="61"/>
      <c r="B60" s="71"/>
      <c r="C60" s="61"/>
      <c r="D60" s="108"/>
      <c r="E60" s="73"/>
      <c r="F60" s="75"/>
      <c r="G60" s="73"/>
      <c r="H60" s="75"/>
      <c r="I60" s="76" t="s">
        <v>23</v>
      </c>
      <c r="J60" s="88" t="str">
        <f>IF(I60="a",E59,IF(I60="b",E61,""))</f>
        <v>TREJOS ANA S</v>
      </c>
      <c r="K60" s="91"/>
      <c r="L60" s="86"/>
      <c r="M60" s="87"/>
      <c r="N60" s="73"/>
      <c r="O60" s="90"/>
      <c r="P60" s="66"/>
      <c r="Q60" s="68"/>
      <c r="R60" s="69"/>
    </row>
    <row r="61" spans="1:18" s="70" customFormat="1" ht="9.6" customHeight="1">
      <c r="A61" s="61">
        <v>28</v>
      </c>
      <c r="B61" s="61" t="str">
        <f>IF($D61="","",VLOOKUP($D61,'[2]Prep. Principal S'!$A$11:$J$42,6))</f>
        <v>DA</v>
      </c>
      <c r="C61" s="61">
        <f>IF($D61="","",VLOOKUP($D61,'[2]Prep. Principal S'!$A$11:$J$42,7))</f>
        <v>0</v>
      </c>
      <c r="D61" s="79">
        <v>23</v>
      </c>
      <c r="E61" s="80" t="str">
        <f>UPPER(IF($D61="","",VLOOKUP($D61,'[2]Prep. Principal S'!$A$11:$J$42,2)))</f>
        <v>PEDRAZA MARIA F</v>
      </c>
      <c r="F61" s="80"/>
      <c r="G61" s="80"/>
      <c r="H61" s="81" t="str">
        <f>IF($D61="","",VLOOKUP($D61,'[2]Prep. Principal S'!$A$11:$J$42,3))</f>
        <v>SAN</v>
      </c>
      <c r="I61" s="82"/>
      <c r="J61" s="92" t="s">
        <v>31</v>
      </c>
      <c r="K61" s="67"/>
      <c r="L61" s="89"/>
      <c r="M61" s="90"/>
      <c r="N61" s="73"/>
      <c r="O61" s="90"/>
      <c r="P61" s="66"/>
      <c r="Q61" s="68"/>
      <c r="R61" s="69"/>
    </row>
    <row r="62" spans="1:18" s="70" customFormat="1" ht="9.6" customHeight="1">
      <c r="A62" s="61"/>
      <c r="B62" s="71"/>
      <c r="C62" s="61"/>
      <c r="D62" s="72"/>
      <c r="E62" s="73"/>
      <c r="F62" s="73"/>
      <c r="G62" s="73"/>
      <c r="H62" s="73"/>
      <c r="I62" s="85"/>
      <c r="J62" s="66"/>
      <c r="K62" s="67"/>
      <c r="L62" s="86"/>
      <c r="M62" s="87" t="s">
        <v>21</v>
      </c>
      <c r="N62" s="77" t="str">
        <f>IF(M62="a",L58,IF(M62="b",L66,""))</f>
        <v>MORA INDIRA L</v>
      </c>
      <c r="O62" s="91"/>
      <c r="P62" s="66"/>
      <c r="Q62" s="68"/>
      <c r="R62" s="69"/>
    </row>
    <row r="63" spans="1:18" s="70" customFormat="1" ht="9.6" customHeight="1">
      <c r="A63" s="61">
        <v>29</v>
      </c>
      <c r="B63" s="61" t="str">
        <f>IF($D63="","",VLOOKUP($D63,'[2]Prep. Principal S'!$A$11:$J$42,6))</f>
        <v>DA</v>
      </c>
      <c r="C63" s="61">
        <f>IF($D63="","",VLOOKUP($D63,'[2]Prep. Principal S'!$A$11:$J$42,7))</f>
        <v>0</v>
      </c>
      <c r="D63" s="79">
        <v>16</v>
      </c>
      <c r="E63" s="80" t="str">
        <f>UPPER(IF($D63="","",VLOOKUP($D63,'[2]Prep. Principal S'!$A$11:$J$42,2)))</f>
        <v>CORTAZAR JENNIFER</v>
      </c>
      <c r="F63" s="80"/>
      <c r="G63" s="80"/>
      <c r="H63" s="81" t="str">
        <f>IF($D63="","",VLOOKUP($D63,'[2]Prep. Principal S'!$A$11:$J$42,3))</f>
        <v>CUN</v>
      </c>
      <c r="I63" s="65"/>
      <c r="J63" s="66"/>
      <c r="K63" s="67"/>
      <c r="L63" s="66"/>
      <c r="M63" s="96"/>
      <c r="N63" s="294" t="s">
        <v>59</v>
      </c>
      <c r="O63" s="96"/>
      <c r="P63" s="66"/>
      <c r="Q63" s="68"/>
      <c r="R63" s="69"/>
    </row>
    <row r="64" spans="1:18" s="70" customFormat="1" ht="9.6" customHeight="1">
      <c r="A64" s="61"/>
      <c r="B64" s="71"/>
      <c r="C64" s="61"/>
      <c r="D64" s="72"/>
      <c r="E64" s="73"/>
      <c r="F64" s="75"/>
      <c r="G64" s="73"/>
      <c r="H64" s="75"/>
      <c r="I64" s="76" t="s">
        <v>21</v>
      </c>
      <c r="J64" s="88" t="str">
        <f>IF(I64="a",E63,IF(I64="b",E65,""))</f>
        <v xml:space="preserve">TABARES JUANITA </v>
      </c>
      <c r="K64" s="78"/>
      <c r="L64" s="66"/>
      <c r="M64" s="90"/>
      <c r="N64" s="89"/>
      <c r="O64" s="96"/>
      <c r="P64" s="66"/>
      <c r="Q64" s="68"/>
      <c r="R64" s="69"/>
    </row>
    <row r="65" spans="1:18" s="70" customFormat="1" ht="9.6" customHeight="1">
      <c r="A65" s="61">
        <v>30</v>
      </c>
      <c r="B65" s="61" t="str">
        <f>IF($D65="","",VLOOKUP($D65,'[2]Prep. Principal S'!$A$11:$J$42,6))</f>
        <v>DA</v>
      </c>
      <c r="C65" s="61">
        <f>IF($D65="","",VLOOKUP($D65,'[2]Prep. Principal S'!$A$11:$J$42,7))</f>
        <v>87</v>
      </c>
      <c r="D65" s="79">
        <v>11</v>
      </c>
      <c r="E65" s="80" t="str">
        <f>UPPER(IF($D65="","",VLOOKUP($D65,'[2]Prep. Principal S'!$A$11:$J$42,2)))</f>
        <v xml:space="preserve">TABARES JUANITA </v>
      </c>
      <c r="F65" s="80"/>
      <c r="G65" s="80"/>
      <c r="H65" s="81" t="str">
        <f>IF($D65="","",VLOOKUP($D65,'[2]Prep. Principal S'!$A$11:$J$42,3))</f>
        <v>ANT</v>
      </c>
      <c r="I65" s="65"/>
      <c r="J65" s="83" t="s">
        <v>30</v>
      </c>
      <c r="K65" s="84"/>
      <c r="L65" s="66"/>
      <c r="M65" s="90"/>
      <c r="N65" s="89"/>
      <c r="O65" s="96"/>
      <c r="P65" s="66"/>
      <c r="Q65" s="68"/>
      <c r="R65" s="69"/>
    </row>
    <row r="66" spans="1:18" s="70" customFormat="1" ht="9.6" customHeight="1">
      <c r="A66" s="61"/>
      <c r="B66" s="71"/>
      <c r="C66" s="61"/>
      <c r="D66" s="72"/>
      <c r="E66" s="73"/>
      <c r="F66" s="73"/>
      <c r="G66" s="73"/>
      <c r="H66" s="73"/>
      <c r="I66" s="85"/>
      <c r="J66" s="86"/>
      <c r="K66" s="87" t="s">
        <v>18</v>
      </c>
      <c r="L66" s="77" t="str">
        <f>IF(K66="a",J64,IF(K66="b",J68,""))</f>
        <v>MORA INDIRA L</v>
      </c>
      <c r="M66" s="91"/>
      <c r="N66" s="89"/>
      <c r="O66" s="96"/>
      <c r="P66" s="66"/>
      <c r="Q66" s="68"/>
      <c r="R66" s="69"/>
    </row>
    <row r="67" spans="1:18" s="70" customFormat="1" ht="9.6" customHeight="1">
      <c r="A67" s="61">
        <v>31</v>
      </c>
      <c r="B67" s="61">
        <f>IF($D67="","",VLOOKUP($D67,'[2]Prep. Principal S'!$A$11:$J$42,6))</f>
        <v>0</v>
      </c>
      <c r="C67" s="61">
        <f>IF($D67="","",VLOOKUP($D67,'[2]Prep. Principal S'!$A$11:$J$42,7))</f>
        <v>0</v>
      </c>
      <c r="D67" s="79">
        <v>29</v>
      </c>
      <c r="E67" s="80" t="str">
        <f>UPPER(IF($D67="","",VLOOKUP($D67,'[2]Prep. Principal S'!$A$11:$J$42,2)))</f>
        <v>BYE</v>
      </c>
      <c r="F67" s="80"/>
      <c r="G67" s="80"/>
      <c r="H67" s="81">
        <f>IF($D67="","",VLOOKUP($D67,'[2]Prep. Principal S'!$A$11:$J$42,3))</f>
        <v>0</v>
      </c>
      <c r="I67" s="65"/>
      <c r="J67" s="89"/>
      <c r="K67" s="90"/>
      <c r="L67" s="83" t="s">
        <v>58</v>
      </c>
      <c r="M67" s="93"/>
      <c r="N67" s="89"/>
      <c r="O67" s="96"/>
      <c r="P67" s="66"/>
      <c r="Q67" s="68"/>
      <c r="R67" s="69"/>
    </row>
    <row r="68" spans="1:18" s="70" customFormat="1" ht="9.6" customHeight="1">
      <c r="A68" s="61"/>
      <c r="B68" s="71"/>
      <c r="C68" s="61"/>
      <c r="D68" s="72"/>
      <c r="E68" s="73"/>
      <c r="F68" s="75"/>
      <c r="G68" s="73"/>
      <c r="H68" s="75"/>
      <c r="I68" s="76" t="s">
        <v>21</v>
      </c>
      <c r="J68" s="77" t="str">
        <f>IF(I68="a",E67,IF(I68="b",E69,""))</f>
        <v>MORA INDIRA L</v>
      </c>
      <c r="K68" s="91"/>
      <c r="L68" s="86"/>
      <c r="M68" s="94"/>
      <c r="N68" s="89"/>
      <c r="O68" s="96"/>
      <c r="P68" s="66"/>
      <c r="Q68" s="68"/>
      <c r="R68" s="69"/>
    </row>
    <row r="69" spans="1:18" s="70" customFormat="1" ht="9.6" customHeight="1">
      <c r="A69" s="60">
        <v>32</v>
      </c>
      <c r="B69" s="61" t="str">
        <f>IF($D69="","",VLOOKUP($D69,'[2]Prep. Principal S'!$A$11:$J$42,6))</f>
        <v>DA</v>
      </c>
      <c r="C69" s="61">
        <f>IF($D69="","",VLOOKUP($D69,'[2]Prep. Principal S'!$A$11:$J$42,7))</f>
        <v>16</v>
      </c>
      <c r="D69" s="79">
        <v>2</v>
      </c>
      <c r="E69" s="63" t="str">
        <f>UPPER(IF($D69="","",VLOOKUP($D69,'[2]Prep. Principal S'!$A$11:$J$42,2)))</f>
        <v>MORA INDIRA L</v>
      </c>
      <c r="F69" s="63"/>
      <c r="G69" s="63"/>
      <c r="H69" s="64" t="str">
        <f>IF($D69="","",VLOOKUP($D69,'[2]Prep. Principal S'!$A$11:$J$42,3))</f>
        <v>CAS</v>
      </c>
      <c r="I69" s="95"/>
      <c r="J69" s="92"/>
      <c r="K69" s="67"/>
      <c r="L69" s="89"/>
      <c r="M69" s="96"/>
      <c r="N69" s="89"/>
      <c r="O69" s="96"/>
      <c r="P69" s="66"/>
      <c r="Q69" s="68"/>
      <c r="R69" s="69"/>
    </row>
    <row r="70" spans="1:18" s="73" customFormat="1" ht="6" customHeight="1">
      <c r="A70" s="109"/>
      <c r="B70" s="80"/>
      <c r="C70" s="80"/>
      <c r="D70" s="110"/>
      <c r="E70" s="63"/>
      <c r="F70" s="63"/>
      <c r="G70" s="63"/>
      <c r="H70" s="63"/>
      <c r="I70" s="111"/>
      <c r="K70" s="112"/>
      <c r="L70" s="88"/>
      <c r="M70" s="113"/>
      <c r="N70" s="88"/>
      <c r="O70" s="113"/>
      <c r="Q70" s="112"/>
    </row>
    <row r="71" spans="1:18" s="120" customFormat="1" ht="10.5" customHeight="1">
      <c r="A71" s="114"/>
      <c r="B71" s="115" t="s">
        <v>32</v>
      </c>
      <c r="C71" s="115"/>
      <c r="D71" s="115"/>
      <c r="E71" s="116"/>
      <c r="F71" s="114"/>
      <c r="G71" s="115" t="s">
        <v>33</v>
      </c>
      <c r="H71" s="117"/>
      <c r="I71" s="115"/>
      <c r="J71" s="118"/>
      <c r="K71" s="119"/>
      <c r="L71" s="117"/>
      <c r="M71" s="119"/>
      <c r="N71" s="118"/>
    </row>
    <row r="72" spans="1:18" s="4" customFormat="1" ht="9" customHeight="1">
      <c r="A72" s="121">
        <v>1</v>
      </c>
      <c r="B72" s="122" t="str">
        <f>IF(D7=1,E7,"")</f>
        <v>GUTIERREZ LAURA A</v>
      </c>
      <c r="C72" s="123"/>
      <c r="D72" s="123"/>
      <c r="E72" s="124"/>
      <c r="F72" s="125">
        <v>1</v>
      </c>
      <c r="G72" s="126"/>
      <c r="H72" s="127"/>
      <c r="I72" s="128"/>
      <c r="J72" s="129"/>
      <c r="K72" s="130"/>
      <c r="L72" s="131"/>
      <c r="M72" s="132"/>
      <c r="N72" s="133"/>
    </row>
    <row r="73" spans="1:18" s="4" customFormat="1" ht="9" customHeight="1">
      <c r="A73" s="121">
        <v>2</v>
      </c>
      <c r="B73" s="122" t="str">
        <f>IF(D69=2,E69,"")</f>
        <v>MORA INDIRA L</v>
      </c>
      <c r="C73" s="123"/>
      <c r="D73" s="123"/>
      <c r="E73" s="124"/>
      <c r="F73" s="125">
        <v>2</v>
      </c>
      <c r="G73" s="126"/>
      <c r="H73" s="127"/>
      <c r="I73" s="128"/>
      <c r="J73" s="129"/>
      <c r="K73" s="134"/>
      <c r="L73" s="135"/>
      <c r="M73" s="134"/>
      <c r="N73" s="136"/>
    </row>
    <row r="74" spans="1:18" s="4" customFormat="1" ht="9" customHeight="1">
      <c r="A74" s="121">
        <v>3</v>
      </c>
      <c r="B74" s="122" t="str">
        <f>IF(D23=3,E23,IF(D53=3,E53,""))</f>
        <v>LOSADA VALENTINA</v>
      </c>
      <c r="C74" s="123"/>
      <c r="D74" s="123"/>
      <c r="E74" s="124"/>
      <c r="F74" s="125">
        <v>3</v>
      </c>
      <c r="G74" s="126"/>
      <c r="H74" s="127"/>
      <c r="I74" s="128"/>
      <c r="J74" s="129"/>
      <c r="K74" s="134"/>
      <c r="L74" s="135"/>
      <c r="M74" s="134"/>
      <c r="N74" s="136"/>
    </row>
    <row r="75" spans="1:18" s="4" customFormat="1" ht="9" customHeight="1">
      <c r="A75" s="121">
        <v>4</v>
      </c>
      <c r="B75" s="122" t="str">
        <f>IF(D23=4,E23,IF(D53=4,E53,""))</f>
        <v>SANTIAGO DANA K</v>
      </c>
      <c r="C75" s="123"/>
      <c r="D75" s="123"/>
      <c r="E75" s="124"/>
      <c r="F75" s="125">
        <v>4</v>
      </c>
      <c r="G75" s="126"/>
      <c r="H75" s="127"/>
      <c r="I75" s="128"/>
      <c r="J75" s="129"/>
      <c r="K75" s="132"/>
      <c r="L75" s="137"/>
      <c r="M75" s="138"/>
      <c r="N75" s="139"/>
    </row>
    <row r="76" spans="1:18" s="4" customFormat="1" ht="9" customHeight="1">
      <c r="A76" s="121">
        <v>5</v>
      </c>
      <c r="B76" s="122" t="str">
        <f>IF(D21=5,E21,IF(D37=5,E37,IF(D39=5,E39,IF(D55=5,E55,""))))</f>
        <v xml:space="preserve">CASTELLAR SOFIA </v>
      </c>
      <c r="C76" s="123"/>
      <c r="D76" s="123"/>
      <c r="E76" s="124"/>
      <c r="F76" s="125">
        <v>5</v>
      </c>
      <c r="G76" s="126"/>
      <c r="H76" s="127"/>
      <c r="I76" s="128"/>
      <c r="J76" s="129"/>
      <c r="K76" s="130" t="s">
        <v>34</v>
      </c>
      <c r="L76" s="131"/>
      <c r="M76" s="132"/>
      <c r="N76" s="133"/>
    </row>
    <row r="77" spans="1:18" s="4" customFormat="1" ht="9" customHeight="1">
      <c r="A77" s="121">
        <v>6</v>
      </c>
      <c r="B77" s="122" t="str">
        <f>IF(D21=6,E21,IF(D37=6,E37,IF(D39=6,E39,IF(D55=6,E55,""))))</f>
        <v>MEDINA PAULA A</v>
      </c>
      <c r="C77" s="123"/>
      <c r="D77" s="123"/>
      <c r="E77" s="124"/>
      <c r="F77" s="125">
        <v>6</v>
      </c>
      <c r="G77" s="126"/>
      <c r="H77" s="127"/>
      <c r="I77" s="128"/>
      <c r="J77" s="129"/>
      <c r="K77" s="134"/>
      <c r="L77" s="135"/>
      <c r="M77" s="134"/>
      <c r="N77" s="136"/>
    </row>
    <row r="78" spans="1:18" s="4" customFormat="1" ht="9" customHeight="1">
      <c r="A78" s="121">
        <v>7</v>
      </c>
      <c r="B78" s="122" t="str">
        <f>IF(D21=7,E21,IF(D37=7,E37,IF(D39=7,E39,IF(D55=7,E55,""))))</f>
        <v>OSORIO VALENTINA</v>
      </c>
      <c r="C78" s="123"/>
      <c r="D78" s="123"/>
      <c r="E78" s="124"/>
      <c r="F78" s="125">
        <v>7</v>
      </c>
      <c r="G78" s="126"/>
      <c r="H78" s="127"/>
      <c r="I78" s="128"/>
      <c r="J78" s="129"/>
      <c r="K78" s="134"/>
      <c r="L78" s="135"/>
      <c r="M78" s="134"/>
      <c r="N78" s="136"/>
    </row>
    <row r="79" spans="1:18" s="4" customFormat="1" ht="9" customHeight="1">
      <c r="A79" s="121">
        <v>8</v>
      </c>
      <c r="B79" s="122" t="str">
        <f>IF(D21=8,E21,IF(D37=8,E37,IF(D39=8,E39,IF(D55=8,E55,""))))</f>
        <v>CUY MARIA P</v>
      </c>
      <c r="C79" s="123"/>
      <c r="D79" s="123"/>
      <c r="E79" s="124"/>
      <c r="F79" s="125">
        <v>8</v>
      </c>
      <c r="G79" s="126"/>
      <c r="H79" s="127"/>
      <c r="I79" s="128"/>
      <c r="J79" s="129"/>
      <c r="K79" s="140" t="str">
        <f>[2]Maestra!A18</f>
        <v>Luis Mario Aristizábal</v>
      </c>
      <c r="L79" s="131"/>
      <c r="M79" s="132"/>
      <c r="N79" s="133"/>
    </row>
  </sheetData>
  <pageMargins left="0.35433070866141736" right="0.35433070866141736" top="0.39370078740157483" bottom="0.39370078740157483" header="0" footer="0"/>
  <pageSetup scale="96" orientation="portrait" horizontalDpi="360" verticalDpi="2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showZeros="0" zoomScale="71" zoomScaleNormal="71" zoomScaleSheetLayoutView="71" workbookViewId="0">
      <selection activeCell="F20" sqref="F20"/>
    </sheetView>
  </sheetViews>
  <sheetFormatPr baseColWidth="10" defaultColWidth="9.140625" defaultRowHeight="12"/>
  <cols>
    <col min="1" max="1" width="14.5703125" style="300" customWidth="1"/>
    <col min="2" max="2" width="6.5703125" style="300" customWidth="1"/>
    <col min="3" max="3" width="32.140625" style="300" customWidth="1"/>
    <col min="4" max="4" width="4.7109375" style="301" customWidth="1"/>
    <col min="5" max="5" width="30.7109375" style="300" customWidth="1"/>
    <col min="6" max="6" width="16.28515625" style="300" customWidth="1"/>
    <col min="7" max="7" width="6.5703125" style="300" customWidth="1"/>
    <col min="8" max="8" width="20.85546875" style="300" bestFit="1" customWidth="1"/>
    <col min="9" max="9" width="3" style="300" customWidth="1"/>
    <col min="10" max="10" width="9.140625" style="300" customWidth="1"/>
    <col min="11" max="256" width="9.140625" style="300"/>
    <col min="257" max="257" width="14.5703125" style="300" customWidth="1"/>
    <col min="258" max="258" width="6.5703125" style="300" customWidth="1"/>
    <col min="259" max="259" width="32.140625" style="300" customWidth="1"/>
    <col min="260" max="260" width="4.7109375" style="300" customWidth="1"/>
    <col min="261" max="261" width="30.7109375" style="300" customWidth="1"/>
    <col min="262" max="262" width="16.28515625" style="300" customWidth="1"/>
    <col min="263" max="263" width="6.5703125" style="300" customWidth="1"/>
    <col min="264" max="264" width="20.85546875" style="300" bestFit="1" customWidth="1"/>
    <col min="265" max="265" width="3" style="300" customWidth="1"/>
    <col min="266" max="266" width="9.140625" style="300" customWidth="1"/>
    <col min="267" max="512" width="9.140625" style="300"/>
    <col min="513" max="513" width="14.5703125" style="300" customWidth="1"/>
    <col min="514" max="514" width="6.5703125" style="300" customWidth="1"/>
    <col min="515" max="515" width="32.140625" style="300" customWidth="1"/>
    <col min="516" max="516" width="4.7109375" style="300" customWidth="1"/>
    <col min="517" max="517" width="30.7109375" style="300" customWidth="1"/>
    <col min="518" max="518" width="16.28515625" style="300" customWidth="1"/>
    <col min="519" max="519" width="6.5703125" style="300" customWidth="1"/>
    <col min="520" max="520" width="20.85546875" style="300" bestFit="1" customWidth="1"/>
    <col min="521" max="521" width="3" style="300" customWidth="1"/>
    <col min="522" max="522" width="9.140625" style="300" customWidth="1"/>
    <col min="523" max="768" width="9.140625" style="300"/>
    <col min="769" max="769" width="14.5703125" style="300" customWidth="1"/>
    <col min="770" max="770" width="6.5703125" style="300" customWidth="1"/>
    <col min="771" max="771" width="32.140625" style="300" customWidth="1"/>
    <col min="772" max="772" width="4.7109375" style="300" customWidth="1"/>
    <col min="773" max="773" width="30.7109375" style="300" customWidth="1"/>
    <col min="774" max="774" width="16.28515625" style="300" customWidth="1"/>
    <col min="775" max="775" width="6.5703125" style="300" customWidth="1"/>
    <col min="776" max="776" width="20.85546875" style="300" bestFit="1" customWidth="1"/>
    <col min="777" max="777" width="3" style="300" customWidth="1"/>
    <col min="778" max="778" width="9.140625" style="300" customWidth="1"/>
    <col min="779" max="1024" width="9.140625" style="300"/>
    <col min="1025" max="1025" width="14.5703125" style="300" customWidth="1"/>
    <col min="1026" max="1026" width="6.5703125" style="300" customWidth="1"/>
    <col min="1027" max="1027" width="32.140625" style="300" customWidth="1"/>
    <col min="1028" max="1028" width="4.7109375" style="300" customWidth="1"/>
    <col min="1029" max="1029" width="30.7109375" style="300" customWidth="1"/>
    <col min="1030" max="1030" width="16.28515625" style="300" customWidth="1"/>
    <col min="1031" max="1031" width="6.5703125" style="300" customWidth="1"/>
    <col min="1032" max="1032" width="20.85546875" style="300" bestFit="1" customWidth="1"/>
    <col min="1033" max="1033" width="3" style="300" customWidth="1"/>
    <col min="1034" max="1034" width="9.140625" style="300" customWidth="1"/>
    <col min="1035" max="1280" width="9.140625" style="300"/>
    <col min="1281" max="1281" width="14.5703125" style="300" customWidth="1"/>
    <col min="1282" max="1282" width="6.5703125" style="300" customWidth="1"/>
    <col min="1283" max="1283" width="32.140625" style="300" customWidth="1"/>
    <col min="1284" max="1284" width="4.7109375" style="300" customWidth="1"/>
    <col min="1285" max="1285" width="30.7109375" style="300" customWidth="1"/>
    <col min="1286" max="1286" width="16.28515625" style="300" customWidth="1"/>
    <col min="1287" max="1287" width="6.5703125" style="300" customWidth="1"/>
    <col min="1288" max="1288" width="20.85546875" style="300" bestFit="1" customWidth="1"/>
    <col min="1289" max="1289" width="3" style="300" customWidth="1"/>
    <col min="1290" max="1290" width="9.140625" style="300" customWidth="1"/>
    <col min="1291" max="1536" width="9.140625" style="300"/>
    <col min="1537" max="1537" width="14.5703125" style="300" customWidth="1"/>
    <col min="1538" max="1538" width="6.5703125" style="300" customWidth="1"/>
    <col min="1539" max="1539" width="32.140625" style="300" customWidth="1"/>
    <col min="1540" max="1540" width="4.7109375" style="300" customWidth="1"/>
    <col min="1541" max="1541" width="30.7109375" style="300" customWidth="1"/>
    <col min="1542" max="1542" width="16.28515625" style="300" customWidth="1"/>
    <col min="1543" max="1543" width="6.5703125" style="300" customWidth="1"/>
    <col min="1544" max="1544" width="20.85546875" style="300" bestFit="1" customWidth="1"/>
    <col min="1545" max="1545" width="3" style="300" customWidth="1"/>
    <col min="1546" max="1546" width="9.140625" style="300" customWidth="1"/>
    <col min="1547" max="1792" width="9.140625" style="300"/>
    <col min="1793" max="1793" width="14.5703125" style="300" customWidth="1"/>
    <col min="1794" max="1794" width="6.5703125" style="300" customWidth="1"/>
    <col min="1795" max="1795" width="32.140625" style="300" customWidth="1"/>
    <col min="1796" max="1796" width="4.7109375" style="300" customWidth="1"/>
    <col min="1797" max="1797" width="30.7109375" style="300" customWidth="1"/>
    <col min="1798" max="1798" width="16.28515625" style="300" customWidth="1"/>
    <col min="1799" max="1799" width="6.5703125" style="300" customWidth="1"/>
    <col min="1800" max="1800" width="20.85546875" style="300" bestFit="1" customWidth="1"/>
    <col min="1801" max="1801" width="3" style="300" customWidth="1"/>
    <col min="1802" max="1802" width="9.140625" style="300" customWidth="1"/>
    <col min="1803" max="2048" width="9.140625" style="300"/>
    <col min="2049" max="2049" width="14.5703125" style="300" customWidth="1"/>
    <col min="2050" max="2050" width="6.5703125" style="300" customWidth="1"/>
    <col min="2051" max="2051" width="32.140625" style="300" customWidth="1"/>
    <col min="2052" max="2052" width="4.7109375" style="300" customWidth="1"/>
    <col min="2053" max="2053" width="30.7109375" style="300" customWidth="1"/>
    <col min="2054" max="2054" width="16.28515625" style="300" customWidth="1"/>
    <col min="2055" max="2055" width="6.5703125" style="300" customWidth="1"/>
    <col min="2056" max="2056" width="20.85546875" style="300" bestFit="1" customWidth="1"/>
    <col min="2057" max="2057" width="3" style="300" customWidth="1"/>
    <col min="2058" max="2058" width="9.140625" style="300" customWidth="1"/>
    <col min="2059" max="2304" width="9.140625" style="300"/>
    <col min="2305" max="2305" width="14.5703125" style="300" customWidth="1"/>
    <col min="2306" max="2306" width="6.5703125" style="300" customWidth="1"/>
    <col min="2307" max="2307" width="32.140625" style="300" customWidth="1"/>
    <col min="2308" max="2308" width="4.7109375" style="300" customWidth="1"/>
    <col min="2309" max="2309" width="30.7109375" style="300" customWidth="1"/>
    <col min="2310" max="2310" width="16.28515625" style="300" customWidth="1"/>
    <col min="2311" max="2311" width="6.5703125" style="300" customWidth="1"/>
    <col min="2312" max="2312" width="20.85546875" style="300" bestFit="1" customWidth="1"/>
    <col min="2313" max="2313" width="3" style="300" customWidth="1"/>
    <col min="2314" max="2314" width="9.140625" style="300" customWidth="1"/>
    <col min="2315" max="2560" width="9.140625" style="300"/>
    <col min="2561" max="2561" width="14.5703125" style="300" customWidth="1"/>
    <col min="2562" max="2562" width="6.5703125" style="300" customWidth="1"/>
    <col min="2563" max="2563" width="32.140625" style="300" customWidth="1"/>
    <col min="2564" max="2564" width="4.7109375" style="300" customWidth="1"/>
    <col min="2565" max="2565" width="30.7109375" style="300" customWidth="1"/>
    <col min="2566" max="2566" width="16.28515625" style="300" customWidth="1"/>
    <col min="2567" max="2567" width="6.5703125" style="300" customWidth="1"/>
    <col min="2568" max="2568" width="20.85546875" style="300" bestFit="1" customWidth="1"/>
    <col min="2569" max="2569" width="3" style="300" customWidth="1"/>
    <col min="2570" max="2570" width="9.140625" style="300" customWidth="1"/>
    <col min="2571" max="2816" width="9.140625" style="300"/>
    <col min="2817" max="2817" width="14.5703125" style="300" customWidth="1"/>
    <col min="2818" max="2818" width="6.5703125" style="300" customWidth="1"/>
    <col min="2819" max="2819" width="32.140625" style="300" customWidth="1"/>
    <col min="2820" max="2820" width="4.7109375" style="300" customWidth="1"/>
    <col min="2821" max="2821" width="30.7109375" style="300" customWidth="1"/>
    <col min="2822" max="2822" width="16.28515625" style="300" customWidth="1"/>
    <col min="2823" max="2823" width="6.5703125" style="300" customWidth="1"/>
    <col min="2824" max="2824" width="20.85546875" style="300" bestFit="1" customWidth="1"/>
    <col min="2825" max="2825" width="3" style="300" customWidth="1"/>
    <col min="2826" max="2826" width="9.140625" style="300" customWidth="1"/>
    <col min="2827" max="3072" width="9.140625" style="300"/>
    <col min="3073" max="3073" width="14.5703125" style="300" customWidth="1"/>
    <col min="3074" max="3074" width="6.5703125" style="300" customWidth="1"/>
    <col min="3075" max="3075" width="32.140625" style="300" customWidth="1"/>
    <col min="3076" max="3076" width="4.7109375" style="300" customWidth="1"/>
    <col min="3077" max="3077" width="30.7109375" style="300" customWidth="1"/>
    <col min="3078" max="3078" width="16.28515625" style="300" customWidth="1"/>
    <col min="3079" max="3079" width="6.5703125" style="300" customWidth="1"/>
    <col min="3080" max="3080" width="20.85546875" style="300" bestFit="1" customWidth="1"/>
    <col min="3081" max="3081" width="3" style="300" customWidth="1"/>
    <col min="3082" max="3082" width="9.140625" style="300" customWidth="1"/>
    <col min="3083" max="3328" width="9.140625" style="300"/>
    <col min="3329" max="3329" width="14.5703125" style="300" customWidth="1"/>
    <col min="3330" max="3330" width="6.5703125" style="300" customWidth="1"/>
    <col min="3331" max="3331" width="32.140625" style="300" customWidth="1"/>
    <col min="3332" max="3332" width="4.7109375" style="300" customWidth="1"/>
    <col min="3333" max="3333" width="30.7109375" style="300" customWidth="1"/>
    <col min="3334" max="3334" width="16.28515625" style="300" customWidth="1"/>
    <col min="3335" max="3335" width="6.5703125" style="300" customWidth="1"/>
    <col min="3336" max="3336" width="20.85546875" style="300" bestFit="1" customWidth="1"/>
    <col min="3337" max="3337" width="3" style="300" customWidth="1"/>
    <col min="3338" max="3338" width="9.140625" style="300" customWidth="1"/>
    <col min="3339" max="3584" width="9.140625" style="300"/>
    <col min="3585" max="3585" width="14.5703125" style="300" customWidth="1"/>
    <col min="3586" max="3586" width="6.5703125" style="300" customWidth="1"/>
    <col min="3587" max="3587" width="32.140625" style="300" customWidth="1"/>
    <col min="3588" max="3588" width="4.7109375" style="300" customWidth="1"/>
    <col min="3589" max="3589" width="30.7109375" style="300" customWidth="1"/>
    <col min="3590" max="3590" width="16.28515625" style="300" customWidth="1"/>
    <col min="3591" max="3591" width="6.5703125" style="300" customWidth="1"/>
    <col min="3592" max="3592" width="20.85546875" style="300" bestFit="1" customWidth="1"/>
    <col min="3593" max="3593" width="3" style="300" customWidth="1"/>
    <col min="3594" max="3594" width="9.140625" style="300" customWidth="1"/>
    <col min="3595" max="3840" width="9.140625" style="300"/>
    <col min="3841" max="3841" width="14.5703125" style="300" customWidth="1"/>
    <col min="3842" max="3842" width="6.5703125" style="300" customWidth="1"/>
    <col min="3843" max="3843" width="32.140625" style="300" customWidth="1"/>
    <col min="3844" max="3844" width="4.7109375" style="300" customWidth="1"/>
    <col min="3845" max="3845" width="30.7109375" style="300" customWidth="1"/>
    <col min="3846" max="3846" width="16.28515625" style="300" customWidth="1"/>
    <col min="3847" max="3847" width="6.5703125" style="300" customWidth="1"/>
    <col min="3848" max="3848" width="20.85546875" style="300" bestFit="1" customWidth="1"/>
    <col min="3849" max="3849" width="3" style="300" customWidth="1"/>
    <col min="3850" max="3850" width="9.140625" style="300" customWidth="1"/>
    <col min="3851" max="4096" width="9.140625" style="300"/>
    <col min="4097" max="4097" width="14.5703125" style="300" customWidth="1"/>
    <col min="4098" max="4098" width="6.5703125" style="300" customWidth="1"/>
    <col min="4099" max="4099" width="32.140625" style="300" customWidth="1"/>
    <col min="4100" max="4100" width="4.7109375" style="300" customWidth="1"/>
    <col min="4101" max="4101" width="30.7109375" style="300" customWidth="1"/>
    <col min="4102" max="4102" width="16.28515625" style="300" customWidth="1"/>
    <col min="4103" max="4103" width="6.5703125" style="300" customWidth="1"/>
    <col min="4104" max="4104" width="20.85546875" style="300" bestFit="1" customWidth="1"/>
    <col min="4105" max="4105" width="3" style="300" customWidth="1"/>
    <col min="4106" max="4106" width="9.140625" style="300" customWidth="1"/>
    <col min="4107" max="4352" width="9.140625" style="300"/>
    <col min="4353" max="4353" width="14.5703125" style="300" customWidth="1"/>
    <col min="4354" max="4354" width="6.5703125" style="300" customWidth="1"/>
    <col min="4355" max="4355" width="32.140625" style="300" customWidth="1"/>
    <col min="4356" max="4356" width="4.7109375" style="300" customWidth="1"/>
    <col min="4357" max="4357" width="30.7109375" style="300" customWidth="1"/>
    <col min="4358" max="4358" width="16.28515625" style="300" customWidth="1"/>
    <col min="4359" max="4359" width="6.5703125" style="300" customWidth="1"/>
    <col min="4360" max="4360" width="20.85546875" style="300" bestFit="1" customWidth="1"/>
    <col min="4361" max="4361" width="3" style="300" customWidth="1"/>
    <col min="4362" max="4362" width="9.140625" style="300" customWidth="1"/>
    <col min="4363" max="4608" width="9.140625" style="300"/>
    <col min="4609" max="4609" width="14.5703125" style="300" customWidth="1"/>
    <col min="4610" max="4610" width="6.5703125" style="300" customWidth="1"/>
    <col min="4611" max="4611" width="32.140625" style="300" customWidth="1"/>
    <col min="4612" max="4612" width="4.7109375" style="300" customWidth="1"/>
    <col min="4613" max="4613" width="30.7109375" style="300" customWidth="1"/>
    <col min="4614" max="4614" width="16.28515625" style="300" customWidth="1"/>
    <col min="4615" max="4615" width="6.5703125" style="300" customWidth="1"/>
    <col min="4616" max="4616" width="20.85546875" style="300" bestFit="1" customWidth="1"/>
    <col min="4617" max="4617" width="3" style="300" customWidth="1"/>
    <col min="4618" max="4618" width="9.140625" style="300" customWidth="1"/>
    <col min="4619" max="4864" width="9.140625" style="300"/>
    <col min="4865" max="4865" width="14.5703125" style="300" customWidth="1"/>
    <col min="4866" max="4866" width="6.5703125" style="300" customWidth="1"/>
    <col min="4867" max="4867" width="32.140625" style="300" customWidth="1"/>
    <col min="4868" max="4868" width="4.7109375" style="300" customWidth="1"/>
    <col min="4869" max="4869" width="30.7109375" style="300" customWidth="1"/>
    <col min="4870" max="4870" width="16.28515625" style="300" customWidth="1"/>
    <col min="4871" max="4871" width="6.5703125" style="300" customWidth="1"/>
    <col min="4872" max="4872" width="20.85546875" style="300" bestFit="1" customWidth="1"/>
    <col min="4873" max="4873" width="3" style="300" customWidth="1"/>
    <col min="4874" max="4874" width="9.140625" style="300" customWidth="1"/>
    <col min="4875" max="5120" width="9.140625" style="300"/>
    <col min="5121" max="5121" width="14.5703125" style="300" customWidth="1"/>
    <col min="5122" max="5122" width="6.5703125" style="300" customWidth="1"/>
    <col min="5123" max="5123" width="32.140625" style="300" customWidth="1"/>
    <col min="5124" max="5124" width="4.7109375" style="300" customWidth="1"/>
    <col min="5125" max="5125" width="30.7109375" style="300" customWidth="1"/>
    <col min="5126" max="5126" width="16.28515625" style="300" customWidth="1"/>
    <col min="5127" max="5127" width="6.5703125" style="300" customWidth="1"/>
    <col min="5128" max="5128" width="20.85546875" style="300" bestFit="1" customWidth="1"/>
    <col min="5129" max="5129" width="3" style="300" customWidth="1"/>
    <col min="5130" max="5130" width="9.140625" style="300" customWidth="1"/>
    <col min="5131" max="5376" width="9.140625" style="300"/>
    <col min="5377" max="5377" width="14.5703125" style="300" customWidth="1"/>
    <col min="5378" max="5378" width="6.5703125" style="300" customWidth="1"/>
    <col min="5379" max="5379" width="32.140625" style="300" customWidth="1"/>
    <col min="5380" max="5380" width="4.7109375" style="300" customWidth="1"/>
    <col min="5381" max="5381" width="30.7109375" style="300" customWidth="1"/>
    <col min="5382" max="5382" width="16.28515625" style="300" customWidth="1"/>
    <col min="5383" max="5383" width="6.5703125" style="300" customWidth="1"/>
    <col min="5384" max="5384" width="20.85546875" style="300" bestFit="1" customWidth="1"/>
    <col min="5385" max="5385" width="3" style="300" customWidth="1"/>
    <col min="5386" max="5386" width="9.140625" style="300" customWidth="1"/>
    <col min="5387" max="5632" width="9.140625" style="300"/>
    <col min="5633" max="5633" width="14.5703125" style="300" customWidth="1"/>
    <col min="5634" max="5634" width="6.5703125" style="300" customWidth="1"/>
    <col min="5635" max="5635" width="32.140625" style="300" customWidth="1"/>
    <col min="5636" max="5636" width="4.7109375" style="300" customWidth="1"/>
    <col min="5637" max="5637" width="30.7109375" style="300" customWidth="1"/>
    <col min="5638" max="5638" width="16.28515625" style="300" customWidth="1"/>
    <col min="5639" max="5639" width="6.5703125" style="300" customWidth="1"/>
    <col min="5640" max="5640" width="20.85546875" style="300" bestFit="1" customWidth="1"/>
    <col min="5641" max="5641" width="3" style="300" customWidth="1"/>
    <col min="5642" max="5642" width="9.140625" style="300" customWidth="1"/>
    <col min="5643" max="5888" width="9.140625" style="300"/>
    <col min="5889" max="5889" width="14.5703125" style="300" customWidth="1"/>
    <col min="5890" max="5890" width="6.5703125" style="300" customWidth="1"/>
    <col min="5891" max="5891" width="32.140625" style="300" customWidth="1"/>
    <col min="5892" max="5892" width="4.7109375" style="300" customWidth="1"/>
    <col min="5893" max="5893" width="30.7109375" style="300" customWidth="1"/>
    <col min="5894" max="5894" width="16.28515625" style="300" customWidth="1"/>
    <col min="5895" max="5895" width="6.5703125" style="300" customWidth="1"/>
    <col min="5896" max="5896" width="20.85546875" style="300" bestFit="1" customWidth="1"/>
    <col min="5897" max="5897" width="3" style="300" customWidth="1"/>
    <col min="5898" max="5898" width="9.140625" style="300" customWidth="1"/>
    <col min="5899" max="6144" width="9.140625" style="300"/>
    <col min="6145" max="6145" width="14.5703125" style="300" customWidth="1"/>
    <col min="6146" max="6146" width="6.5703125" style="300" customWidth="1"/>
    <col min="6147" max="6147" width="32.140625" style="300" customWidth="1"/>
    <col min="6148" max="6148" width="4.7109375" style="300" customWidth="1"/>
    <col min="6149" max="6149" width="30.7109375" style="300" customWidth="1"/>
    <col min="6150" max="6150" width="16.28515625" style="300" customWidth="1"/>
    <col min="6151" max="6151" width="6.5703125" style="300" customWidth="1"/>
    <col min="6152" max="6152" width="20.85546875" style="300" bestFit="1" customWidth="1"/>
    <col min="6153" max="6153" width="3" style="300" customWidth="1"/>
    <col min="6154" max="6154" width="9.140625" style="300" customWidth="1"/>
    <col min="6155" max="6400" width="9.140625" style="300"/>
    <col min="6401" max="6401" width="14.5703125" style="300" customWidth="1"/>
    <col min="6402" max="6402" width="6.5703125" style="300" customWidth="1"/>
    <col min="6403" max="6403" width="32.140625" style="300" customWidth="1"/>
    <col min="6404" max="6404" width="4.7109375" style="300" customWidth="1"/>
    <col min="6405" max="6405" width="30.7109375" style="300" customWidth="1"/>
    <col min="6406" max="6406" width="16.28515625" style="300" customWidth="1"/>
    <col min="6407" max="6407" width="6.5703125" style="300" customWidth="1"/>
    <col min="6408" max="6408" width="20.85546875" style="300" bestFit="1" customWidth="1"/>
    <col min="6409" max="6409" width="3" style="300" customWidth="1"/>
    <col min="6410" max="6410" width="9.140625" style="300" customWidth="1"/>
    <col min="6411" max="6656" width="9.140625" style="300"/>
    <col min="6657" max="6657" width="14.5703125" style="300" customWidth="1"/>
    <col min="6658" max="6658" width="6.5703125" style="300" customWidth="1"/>
    <col min="6659" max="6659" width="32.140625" style="300" customWidth="1"/>
    <col min="6660" max="6660" width="4.7109375" style="300" customWidth="1"/>
    <col min="6661" max="6661" width="30.7109375" style="300" customWidth="1"/>
    <col min="6662" max="6662" width="16.28515625" style="300" customWidth="1"/>
    <col min="6663" max="6663" width="6.5703125" style="300" customWidth="1"/>
    <col min="6664" max="6664" width="20.85546875" style="300" bestFit="1" customWidth="1"/>
    <col min="6665" max="6665" width="3" style="300" customWidth="1"/>
    <col min="6666" max="6666" width="9.140625" style="300" customWidth="1"/>
    <col min="6667" max="6912" width="9.140625" style="300"/>
    <col min="6913" max="6913" width="14.5703125" style="300" customWidth="1"/>
    <col min="6914" max="6914" width="6.5703125" style="300" customWidth="1"/>
    <col min="6915" max="6915" width="32.140625" style="300" customWidth="1"/>
    <col min="6916" max="6916" width="4.7109375" style="300" customWidth="1"/>
    <col min="6917" max="6917" width="30.7109375" style="300" customWidth="1"/>
    <col min="6918" max="6918" width="16.28515625" style="300" customWidth="1"/>
    <col min="6919" max="6919" width="6.5703125" style="300" customWidth="1"/>
    <col min="6920" max="6920" width="20.85546875" style="300" bestFit="1" customWidth="1"/>
    <col min="6921" max="6921" width="3" style="300" customWidth="1"/>
    <col min="6922" max="6922" width="9.140625" style="300" customWidth="1"/>
    <col min="6923" max="7168" width="9.140625" style="300"/>
    <col min="7169" max="7169" width="14.5703125" style="300" customWidth="1"/>
    <col min="7170" max="7170" width="6.5703125" style="300" customWidth="1"/>
    <col min="7171" max="7171" width="32.140625" style="300" customWidth="1"/>
    <col min="7172" max="7172" width="4.7109375" style="300" customWidth="1"/>
    <col min="7173" max="7173" width="30.7109375" style="300" customWidth="1"/>
    <col min="7174" max="7174" width="16.28515625" style="300" customWidth="1"/>
    <col min="7175" max="7175" width="6.5703125" style="300" customWidth="1"/>
    <col min="7176" max="7176" width="20.85546875" style="300" bestFit="1" customWidth="1"/>
    <col min="7177" max="7177" width="3" style="300" customWidth="1"/>
    <col min="7178" max="7178" width="9.140625" style="300" customWidth="1"/>
    <col min="7179" max="7424" width="9.140625" style="300"/>
    <col min="7425" max="7425" width="14.5703125" style="300" customWidth="1"/>
    <col min="7426" max="7426" width="6.5703125" style="300" customWidth="1"/>
    <col min="7427" max="7427" width="32.140625" style="300" customWidth="1"/>
    <col min="7428" max="7428" width="4.7109375" style="300" customWidth="1"/>
    <col min="7429" max="7429" width="30.7109375" style="300" customWidth="1"/>
    <col min="7430" max="7430" width="16.28515625" style="300" customWidth="1"/>
    <col min="7431" max="7431" width="6.5703125" style="300" customWidth="1"/>
    <col min="7432" max="7432" width="20.85546875" style="300" bestFit="1" customWidth="1"/>
    <col min="7433" max="7433" width="3" style="300" customWidth="1"/>
    <col min="7434" max="7434" width="9.140625" style="300" customWidth="1"/>
    <col min="7435" max="7680" width="9.140625" style="300"/>
    <col min="7681" max="7681" width="14.5703125" style="300" customWidth="1"/>
    <col min="7682" max="7682" width="6.5703125" style="300" customWidth="1"/>
    <col min="7683" max="7683" width="32.140625" style="300" customWidth="1"/>
    <col min="7684" max="7684" width="4.7109375" style="300" customWidth="1"/>
    <col min="7685" max="7685" width="30.7109375" style="300" customWidth="1"/>
    <col min="7686" max="7686" width="16.28515625" style="300" customWidth="1"/>
    <col min="7687" max="7687" width="6.5703125" style="300" customWidth="1"/>
    <col min="7688" max="7688" width="20.85546875" style="300" bestFit="1" customWidth="1"/>
    <col min="7689" max="7689" width="3" style="300" customWidth="1"/>
    <col min="7690" max="7690" width="9.140625" style="300" customWidth="1"/>
    <col min="7691" max="7936" width="9.140625" style="300"/>
    <col min="7937" max="7937" width="14.5703125" style="300" customWidth="1"/>
    <col min="7938" max="7938" width="6.5703125" style="300" customWidth="1"/>
    <col min="7939" max="7939" width="32.140625" style="300" customWidth="1"/>
    <col min="7940" max="7940" width="4.7109375" style="300" customWidth="1"/>
    <col min="7941" max="7941" width="30.7109375" style="300" customWidth="1"/>
    <col min="7942" max="7942" width="16.28515625" style="300" customWidth="1"/>
    <col min="7943" max="7943" width="6.5703125" style="300" customWidth="1"/>
    <col min="7944" max="7944" width="20.85546875" style="300" bestFit="1" customWidth="1"/>
    <col min="7945" max="7945" width="3" style="300" customWidth="1"/>
    <col min="7946" max="7946" width="9.140625" style="300" customWidth="1"/>
    <col min="7947" max="8192" width="9.140625" style="300"/>
    <col min="8193" max="8193" width="14.5703125" style="300" customWidth="1"/>
    <col min="8194" max="8194" width="6.5703125" style="300" customWidth="1"/>
    <col min="8195" max="8195" width="32.140625" style="300" customWidth="1"/>
    <col min="8196" max="8196" width="4.7109375" style="300" customWidth="1"/>
    <col min="8197" max="8197" width="30.7109375" style="300" customWidth="1"/>
    <col min="8198" max="8198" width="16.28515625" style="300" customWidth="1"/>
    <col min="8199" max="8199" width="6.5703125" style="300" customWidth="1"/>
    <col min="8200" max="8200" width="20.85546875" style="300" bestFit="1" customWidth="1"/>
    <col min="8201" max="8201" width="3" style="300" customWidth="1"/>
    <col min="8202" max="8202" width="9.140625" style="300" customWidth="1"/>
    <col min="8203" max="8448" width="9.140625" style="300"/>
    <col min="8449" max="8449" width="14.5703125" style="300" customWidth="1"/>
    <col min="8450" max="8450" width="6.5703125" style="300" customWidth="1"/>
    <col min="8451" max="8451" width="32.140625" style="300" customWidth="1"/>
    <col min="8452" max="8452" width="4.7109375" style="300" customWidth="1"/>
    <col min="8453" max="8453" width="30.7109375" style="300" customWidth="1"/>
    <col min="8454" max="8454" width="16.28515625" style="300" customWidth="1"/>
    <col min="8455" max="8455" width="6.5703125" style="300" customWidth="1"/>
    <col min="8456" max="8456" width="20.85546875" style="300" bestFit="1" customWidth="1"/>
    <col min="8457" max="8457" width="3" style="300" customWidth="1"/>
    <col min="8458" max="8458" width="9.140625" style="300" customWidth="1"/>
    <col min="8459" max="8704" width="9.140625" style="300"/>
    <col min="8705" max="8705" width="14.5703125" style="300" customWidth="1"/>
    <col min="8706" max="8706" width="6.5703125" style="300" customWidth="1"/>
    <col min="8707" max="8707" width="32.140625" style="300" customWidth="1"/>
    <col min="8708" max="8708" width="4.7109375" style="300" customWidth="1"/>
    <col min="8709" max="8709" width="30.7109375" style="300" customWidth="1"/>
    <col min="8710" max="8710" width="16.28515625" style="300" customWidth="1"/>
    <col min="8711" max="8711" width="6.5703125" style="300" customWidth="1"/>
    <col min="8712" max="8712" width="20.85546875" style="300" bestFit="1" customWidth="1"/>
    <col min="8713" max="8713" width="3" style="300" customWidth="1"/>
    <col min="8714" max="8714" width="9.140625" style="300" customWidth="1"/>
    <col min="8715" max="8960" width="9.140625" style="300"/>
    <col min="8961" max="8961" width="14.5703125" style="300" customWidth="1"/>
    <col min="8962" max="8962" width="6.5703125" style="300" customWidth="1"/>
    <col min="8963" max="8963" width="32.140625" style="300" customWidth="1"/>
    <col min="8964" max="8964" width="4.7109375" style="300" customWidth="1"/>
    <col min="8965" max="8965" width="30.7109375" style="300" customWidth="1"/>
    <col min="8966" max="8966" width="16.28515625" style="300" customWidth="1"/>
    <col min="8967" max="8967" width="6.5703125" style="300" customWidth="1"/>
    <col min="8968" max="8968" width="20.85546875" style="300" bestFit="1" customWidth="1"/>
    <col min="8969" max="8969" width="3" style="300" customWidth="1"/>
    <col min="8970" max="8970" width="9.140625" style="300" customWidth="1"/>
    <col min="8971" max="9216" width="9.140625" style="300"/>
    <col min="9217" max="9217" width="14.5703125" style="300" customWidth="1"/>
    <col min="9218" max="9218" width="6.5703125" style="300" customWidth="1"/>
    <col min="9219" max="9219" width="32.140625" style="300" customWidth="1"/>
    <col min="9220" max="9220" width="4.7109375" style="300" customWidth="1"/>
    <col min="9221" max="9221" width="30.7109375" style="300" customWidth="1"/>
    <col min="9222" max="9222" width="16.28515625" style="300" customWidth="1"/>
    <col min="9223" max="9223" width="6.5703125" style="300" customWidth="1"/>
    <col min="9224" max="9224" width="20.85546875" style="300" bestFit="1" customWidth="1"/>
    <col min="9225" max="9225" width="3" style="300" customWidth="1"/>
    <col min="9226" max="9226" width="9.140625" style="300" customWidth="1"/>
    <col min="9227" max="9472" width="9.140625" style="300"/>
    <col min="9473" max="9473" width="14.5703125" style="300" customWidth="1"/>
    <col min="9474" max="9474" width="6.5703125" style="300" customWidth="1"/>
    <col min="9475" max="9475" width="32.140625" style="300" customWidth="1"/>
    <col min="9476" max="9476" width="4.7109375" style="300" customWidth="1"/>
    <col min="9477" max="9477" width="30.7109375" style="300" customWidth="1"/>
    <col min="9478" max="9478" width="16.28515625" style="300" customWidth="1"/>
    <col min="9479" max="9479" width="6.5703125" style="300" customWidth="1"/>
    <col min="9480" max="9480" width="20.85546875" style="300" bestFit="1" customWidth="1"/>
    <col min="9481" max="9481" width="3" style="300" customWidth="1"/>
    <col min="9482" max="9482" width="9.140625" style="300" customWidth="1"/>
    <col min="9483" max="9728" width="9.140625" style="300"/>
    <col min="9729" max="9729" width="14.5703125" style="300" customWidth="1"/>
    <col min="9730" max="9730" width="6.5703125" style="300" customWidth="1"/>
    <col min="9731" max="9731" width="32.140625" style="300" customWidth="1"/>
    <col min="9732" max="9732" width="4.7109375" style="300" customWidth="1"/>
    <col min="9733" max="9733" width="30.7109375" style="300" customWidth="1"/>
    <col min="9734" max="9734" width="16.28515625" style="300" customWidth="1"/>
    <col min="9735" max="9735" width="6.5703125" style="300" customWidth="1"/>
    <col min="9736" max="9736" width="20.85546875" style="300" bestFit="1" customWidth="1"/>
    <col min="9737" max="9737" width="3" style="300" customWidth="1"/>
    <col min="9738" max="9738" width="9.140625" style="300" customWidth="1"/>
    <col min="9739" max="9984" width="9.140625" style="300"/>
    <col min="9985" max="9985" width="14.5703125" style="300" customWidth="1"/>
    <col min="9986" max="9986" width="6.5703125" style="300" customWidth="1"/>
    <col min="9987" max="9987" width="32.140625" style="300" customWidth="1"/>
    <col min="9988" max="9988" width="4.7109375" style="300" customWidth="1"/>
    <col min="9989" max="9989" width="30.7109375" style="300" customWidth="1"/>
    <col min="9990" max="9990" width="16.28515625" style="300" customWidth="1"/>
    <col min="9991" max="9991" width="6.5703125" style="300" customWidth="1"/>
    <col min="9992" max="9992" width="20.85546875" style="300" bestFit="1" customWidth="1"/>
    <col min="9993" max="9993" width="3" style="300" customWidth="1"/>
    <col min="9994" max="9994" width="9.140625" style="300" customWidth="1"/>
    <col min="9995" max="10240" width="9.140625" style="300"/>
    <col min="10241" max="10241" width="14.5703125" style="300" customWidth="1"/>
    <col min="10242" max="10242" width="6.5703125" style="300" customWidth="1"/>
    <col min="10243" max="10243" width="32.140625" style="300" customWidth="1"/>
    <col min="10244" max="10244" width="4.7109375" style="300" customWidth="1"/>
    <col min="10245" max="10245" width="30.7109375" style="300" customWidth="1"/>
    <col min="10246" max="10246" width="16.28515625" style="300" customWidth="1"/>
    <col min="10247" max="10247" width="6.5703125" style="300" customWidth="1"/>
    <col min="10248" max="10248" width="20.85546875" style="300" bestFit="1" customWidth="1"/>
    <col min="10249" max="10249" width="3" style="300" customWidth="1"/>
    <col min="10250" max="10250" width="9.140625" style="300" customWidth="1"/>
    <col min="10251" max="10496" width="9.140625" style="300"/>
    <col min="10497" max="10497" width="14.5703125" style="300" customWidth="1"/>
    <col min="10498" max="10498" width="6.5703125" style="300" customWidth="1"/>
    <col min="10499" max="10499" width="32.140625" style="300" customWidth="1"/>
    <col min="10500" max="10500" width="4.7109375" style="300" customWidth="1"/>
    <col min="10501" max="10501" width="30.7109375" style="300" customWidth="1"/>
    <col min="10502" max="10502" width="16.28515625" style="300" customWidth="1"/>
    <col min="10503" max="10503" width="6.5703125" style="300" customWidth="1"/>
    <col min="10504" max="10504" width="20.85546875" style="300" bestFit="1" customWidth="1"/>
    <col min="10505" max="10505" width="3" style="300" customWidth="1"/>
    <col min="10506" max="10506" width="9.140625" style="300" customWidth="1"/>
    <col min="10507" max="10752" width="9.140625" style="300"/>
    <col min="10753" max="10753" width="14.5703125" style="300" customWidth="1"/>
    <col min="10754" max="10754" width="6.5703125" style="300" customWidth="1"/>
    <col min="10755" max="10755" width="32.140625" style="300" customWidth="1"/>
    <col min="10756" max="10756" width="4.7109375" style="300" customWidth="1"/>
    <col min="10757" max="10757" width="30.7109375" style="300" customWidth="1"/>
    <col min="10758" max="10758" width="16.28515625" style="300" customWidth="1"/>
    <col min="10759" max="10759" width="6.5703125" style="300" customWidth="1"/>
    <col min="10760" max="10760" width="20.85546875" style="300" bestFit="1" customWidth="1"/>
    <col min="10761" max="10761" width="3" style="300" customWidth="1"/>
    <col min="10762" max="10762" width="9.140625" style="300" customWidth="1"/>
    <col min="10763" max="11008" width="9.140625" style="300"/>
    <col min="11009" max="11009" width="14.5703125" style="300" customWidth="1"/>
    <col min="11010" max="11010" width="6.5703125" style="300" customWidth="1"/>
    <col min="11011" max="11011" width="32.140625" style="300" customWidth="1"/>
    <col min="11012" max="11012" width="4.7109375" style="300" customWidth="1"/>
    <col min="11013" max="11013" width="30.7109375" style="300" customWidth="1"/>
    <col min="11014" max="11014" width="16.28515625" style="300" customWidth="1"/>
    <col min="11015" max="11015" width="6.5703125" style="300" customWidth="1"/>
    <col min="11016" max="11016" width="20.85546875" style="300" bestFit="1" customWidth="1"/>
    <col min="11017" max="11017" width="3" style="300" customWidth="1"/>
    <col min="11018" max="11018" width="9.140625" style="300" customWidth="1"/>
    <col min="11019" max="11264" width="9.140625" style="300"/>
    <col min="11265" max="11265" width="14.5703125" style="300" customWidth="1"/>
    <col min="11266" max="11266" width="6.5703125" style="300" customWidth="1"/>
    <col min="11267" max="11267" width="32.140625" style="300" customWidth="1"/>
    <col min="11268" max="11268" width="4.7109375" style="300" customWidth="1"/>
    <col min="11269" max="11269" width="30.7109375" style="300" customWidth="1"/>
    <col min="11270" max="11270" width="16.28515625" style="300" customWidth="1"/>
    <col min="11271" max="11271" width="6.5703125" style="300" customWidth="1"/>
    <col min="11272" max="11272" width="20.85546875" style="300" bestFit="1" customWidth="1"/>
    <col min="11273" max="11273" width="3" style="300" customWidth="1"/>
    <col min="11274" max="11274" width="9.140625" style="300" customWidth="1"/>
    <col min="11275" max="11520" width="9.140625" style="300"/>
    <col min="11521" max="11521" width="14.5703125" style="300" customWidth="1"/>
    <col min="11522" max="11522" width="6.5703125" style="300" customWidth="1"/>
    <col min="11523" max="11523" width="32.140625" style="300" customWidth="1"/>
    <col min="11524" max="11524" width="4.7109375" style="300" customWidth="1"/>
    <col min="11525" max="11525" width="30.7109375" style="300" customWidth="1"/>
    <col min="11526" max="11526" width="16.28515625" style="300" customWidth="1"/>
    <col min="11527" max="11527" width="6.5703125" style="300" customWidth="1"/>
    <col min="11528" max="11528" width="20.85546875" style="300" bestFit="1" customWidth="1"/>
    <col min="11529" max="11529" width="3" style="300" customWidth="1"/>
    <col min="11530" max="11530" width="9.140625" style="300" customWidth="1"/>
    <col min="11531" max="11776" width="9.140625" style="300"/>
    <col min="11777" max="11777" width="14.5703125" style="300" customWidth="1"/>
    <col min="11778" max="11778" width="6.5703125" style="300" customWidth="1"/>
    <col min="11779" max="11779" width="32.140625" style="300" customWidth="1"/>
    <col min="11780" max="11780" width="4.7109375" style="300" customWidth="1"/>
    <col min="11781" max="11781" width="30.7109375" style="300" customWidth="1"/>
    <col min="11782" max="11782" width="16.28515625" style="300" customWidth="1"/>
    <col min="11783" max="11783" width="6.5703125" style="300" customWidth="1"/>
    <col min="11784" max="11784" width="20.85546875" style="300" bestFit="1" customWidth="1"/>
    <col min="11785" max="11785" width="3" style="300" customWidth="1"/>
    <col min="11786" max="11786" width="9.140625" style="300" customWidth="1"/>
    <col min="11787" max="12032" width="9.140625" style="300"/>
    <col min="12033" max="12033" width="14.5703125" style="300" customWidth="1"/>
    <col min="12034" max="12034" width="6.5703125" style="300" customWidth="1"/>
    <col min="12035" max="12035" width="32.140625" style="300" customWidth="1"/>
    <col min="12036" max="12036" width="4.7109375" style="300" customWidth="1"/>
    <col min="12037" max="12037" width="30.7109375" style="300" customWidth="1"/>
    <col min="12038" max="12038" width="16.28515625" style="300" customWidth="1"/>
    <col min="12039" max="12039" width="6.5703125" style="300" customWidth="1"/>
    <col min="12040" max="12040" width="20.85546875" style="300" bestFit="1" customWidth="1"/>
    <col min="12041" max="12041" width="3" style="300" customWidth="1"/>
    <col min="12042" max="12042" width="9.140625" style="300" customWidth="1"/>
    <col min="12043" max="12288" width="9.140625" style="300"/>
    <col min="12289" max="12289" width="14.5703125" style="300" customWidth="1"/>
    <col min="12290" max="12290" width="6.5703125" style="300" customWidth="1"/>
    <col min="12291" max="12291" width="32.140625" style="300" customWidth="1"/>
    <col min="12292" max="12292" width="4.7109375" style="300" customWidth="1"/>
    <col min="12293" max="12293" width="30.7109375" style="300" customWidth="1"/>
    <col min="12294" max="12294" width="16.28515625" style="300" customWidth="1"/>
    <col min="12295" max="12295" width="6.5703125" style="300" customWidth="1"/>
    <col min="12296" max="12296" width="20.85546875" style="300" bestFit="1" customWidth="1"/>
    <col min="12297" max="12297" width="3" style="300" customWidth="1"/>
    <col min="12298" max="12298" width="9.140625" style="300" customWidth="1"/>
    <col min="12299" max="12544" width="9.140625" style="300"/>
    <col min="12545" max="12545" width="14.5703125" style="300" customWidth="1"/>
    <col min="12546" max="12546" width="6.5703125" style="300" customWidth="1"/>
    <col min="12547" max="12547" width="32.140625" style="300" customWidth="1"/>
    <col min="12548" max="12548" width="4.7109375" style="300" customWidth="1"/>
    <col min="12549" max="12549" width="30.7109375" style="300" customWidth="1"/>
    <col min="12550" max="12550" width="16.28515625" style="300" customWidth="1"/>
    <col min="12551" max="12551" width="6.5703125" style="300" customWidth="1"/>
    <col min="12552" max="12552" width="20.85546875" style="300" bestFit="1" customWidth="1"/>
    <col min="12553" max="12553" width="3" style="300" customWidth="1"/>
    <col min="12554" max="12554" width="9.140625" style="300" customWidth="1"/>
    <col min="12555" max="12800" width="9.140625" style="300"/>
    <col min="12801" max="12801" width="14.5703125" style="300" customWidth="1"/>
    <col min="12802" max="12802" width="6.5703125" style="300" customWidth="1"/>
    <col min="12803" max="12803" width="32.140625" style="300" customWidth="1"/>
    <col min="12804" max="12804" width="4.7109375" style="300" customWidth="1"/>
    <col min="12805" max="12805" width="30.7109375" style="300" customWidth="1"/>
    <col min="12806" max="12806" width="16.28515625" style="300" customWidth="1"/>
    <col min="12807" max="12807" width="6.5703125" style="300" customWidth="1"/>
    <col min="12808" max="12808" width="20.85546875" style="300" bestFit="1" customWidth="1"/>
    <col min="12809" max="12809" width="3" style="300" customWidth="1"/>
    <col min="12810" max="12810" width="9.140625" style="300" customWidth="1"/>
    <col min="12811" max="13056" width="9.140625" style="300"/>
    <col min="13057" max="13057" width="14.5703125" style="300" customWidth="1"/>
    <col min="13058" max="13058" width="6.5703125" style="300" customWidth="1"/>
    <col min="13059" max="13059" width="32.140625" style="300" customWidth="1"/>
    <col min="13060" max="13060" width="4.7109375" style="300" customWidth="1"/>
    <col min="13061" max="13061" width="30.7109375" style="300" customWidth="1"/>
    <col min="13062" max="13062" width="16.28515625" style="300" customWidth="1"/>
    <col min="13063" max="13063" width="6.5703125" style="300" customWidth="1"/>
    <col min="13064" max="13064" width="20.85546875" style="300" bestFit="1" customWidth="1"/>
    <col min="13065" max="13065" width="3" style="300" customWidth="1"/>
    <col min="13066" max="13066" width="9.140625" style="300" customWidth="1"/>
    <col min="13067" max="13312" width="9.140625" style="300"/>
    <col min="13313" max="13313" width="14.5703125" style="300" customWidth="1"/>
    <col min="13314" max="13314" width="6.5703125" style="300" customWidth="1"/>
    <col min="13315" max="13315" width="32.140625" style="300" customWidth="1"/>
    <col min="13316" max="13316" width="4.7109375" style="300" customWidth="1"/>
    <col min="13317" max="13317" width="30.7109375" style="300" customWidth="1"/>
    <col min="13318" max="13318" width="16.28515625" style="300" customWidth="1"/>
    <col min="13319" max="13319" width="6.5703125" style="300" customWidth="1"/>
    <col min="13320" max="13320" width="20.85546875" style="300" bestFit="1" customWidth="1"/>
    <col min="13321" max="13321" width="3" style="300" customWidth="1"/>
    <col min="13322" max="13322" width="9.140625" style="300" customWidth="1"/>
    <col min="13323" max="13568" width="9.140625" style="300"/>
    <col min="13569" max="13569" width="14.5703125" style="300" customWidth="1"/>
    <col min="13570" max="13570" width="6.5703125" style="300" customWidth="1"/>
    <col min="13571" max="13571" width="32.140625" style="300" customWidth="1"/>
    <col min="13572" max="13572" width="4.7109375" style="300" customWidth="1"/>
    <col min="13573" max="13573" width="30.7109375" style="300" customWidth="1"/>
    <col min="13574" max="13574" width="16.28515625" style="300" customWidth="1"/>
    <col min="13575" max="13575" width="6.5703125" style="300" customWidth="1"/>
    <col min="13576" max="13576" width="20.85546875" style="300" bestFit="1" customWidth="1"/>
    <col min="13577" max="13577" width="3" style="300" customWidth="1"/>
    <col min="13578" max="13578" width="9.140625" style="300" customWidth="1"/>
    <col min="13579" max="13824" width="9.140625" style="300"/>
    <col min="13825" max="13825" width="14.5703125" style="300" customWidth="1"/>
    <col min="13826" max="13826" width="6.5703125" style="300" customWidth="1"/>
    <col min="13827" max="13827" width="32.140625" style="300" customWidth="1"/>
    <col min="13828" max="13828" width="4.7109375" style="300" customWidth="1"/>
    <col min="13829" max="13829" width="30.7109375" style="300" customWidth="1"/>
    <col min="13830" max="13830" width="16.28515625" style="300" customWidth="1"/>
    <col min="13831" max="13831" width="6.5703125" style="300" customWidth="1"/>
    <col min="13832" max="13832" width="20.85546875" style="300" bestFit="1" customWidth="1"/>
    <col min="13833" max="13833" width="3" style="300" customWidth="1"/>
    <col min="13834" max="13834" width="9.140625" style="300" customWidth="1"/>
    <col min="13835" max="14080" width="9.140625" style="300"/>
    <col min="14081" max="14081" width="14.5703125" style="300" customWidth="1"/>
    <col min="14082" max="14082" width="6.5703125" style="300" customWidth="1"/>
    <col min="14083" max="14083" width="32.140625" style="300" customWidth="1"/>
    <col min="14084" max="14084" width="4.7109375" style="300" customWidth="1"/>
    <col min="14085" max="14085" width="30.7109375" style="300" customWidth="1"/>
    <col min="14086" max="14086" width="16.28515625" style="300" customWidth="1"/>
    <col min="14087" max="14087" width="6.5703125" style="300" customWidth="1"/>
    <col min="14088" max="14088" width="20.85546875" style="300" bestFit="1" customWidth="1"/>
    <col min="14089" max="14089" width="3" style="300" customWidth="1"/>
    <col min="14090" max="14090" width="9.140625" style="300" customWidth="1"/>
    <col min="14091" max="14336" width="9.140625" style="300"/>
    <col min="14337" max="14337" width="14.5703125" style="300" customWidth="1"/>
    <col min="14338" max="14338" width="6.5703125" style="300" customWidth="1"/>
    <col min="14339" max="14339" width="32.140625" style="300" customWidth="1"/>
    <col min="14340" max="14340" width="4.7109375" style="300" customWidth="1"/>
    <col min="14341" max="14341" width="30.7109375" style="300" customWidth="1"/>
    <col min="14342" max="14342" width="16.28515625" style="300" customWidth="1"/>
    <col min="14343" max="14343" width="6.5703125" style="300" customWidth="1"/>
    <col min="14344" max="14344" width="20.85546875" style="300" bestFit="1" customWidth="1"/>
    <col min="14345" max="14345" width="3" style="300" customWidth="1"/>
    <col min="14346" max="14346" width="9.140625" style="300" customWidth="1"/>
    <col min="14347" max="14592" width="9.140625" style="300"/>
    <col min="14593" max="14593" width="14.5703125" style="300" customWidth="1"/>
    <col min="14594" max="14594" width="6.5703125" style="300" customWidth="1"/>
    <col min="14595" max="14595" width="32.140625" style="300" customWidth="1"/>
    <col min="14596" max="14596" width="4.7109375" style="300" customWidth="1"/>
    <col min="14597" max="14597" width="30.7109375" style="300" customWidth="1"/>
    <col min="14598" max="14598" width="16.28515625" style="300" customWidth="1"/>
    <col min="14599" max="14599" width="6.5703125" style="300" customWidth="1"/>
    <col min="14600" max="14600" width="20.85546875" style="300" bestFit="1" customWidth="1"/>
    <col min="14601" max="14601" width="3" style="300" customWidth="1"/>
    <col min="14602" max="14602" width="9.140625" style="300" customWidth="1"/>
    <col min="14603" max="14848" width="9.140625" style="300"/>
    <col min="14849" max="14849" width="14.5703125" style="300" customWidth="1"/>
    <col min="14850" max="14850" width="6.5703125" style="300" customWidth="1"/>
    <col min="14851" max="14851" width="32.140625" style="300" customWidth="1"/>
    <col min="14852" max="14852" width="4.7109375" style="300" customWidth="1"/>
    <col min="14853" max="14853" width="30.7109375" style="300" customWidth="1"/>
    <col min="14854" max="14854" width="16.28515625" style="300" customWidth="1"/>
    <col min="14855" max="14855" width="6.5703125" style="300" customWidth="1"/>
    <col min="14856" max="14856" width="20.85546875" style="300" bestFit="1" customWidth="1"/>
    <col min="14857" max="14857" width="3" style="300" customWidth="1"/>
    <col min="14858" max="14858" width="9.140625" style="300" customWidth="1"/>
    <col min="14859" max="15104" width="9.140625" style="300"/>
    <col min="15105" max="15105" width="14.5703125" style="300" customWidth="1"/>
    <col min="15106" max="15106" width="6.5703125" style="300" customWidth="1"/>
    <col min="15107" max="15107" width="32.140625" style="300" customWidth="1"/>
    <col min="15108" max="15108" width="4.7109375" style="300" customWidth="1"/>
    <col min="15109" max="15109" width="30.7109375" style="300" customWidth="1"/>
    <col min="15110" max="15110" width="16.28515625" style="300" customWidth="1"/>
    <col min="15111" max="15111" width="6.5703125" style="300" customWidth="1"/>
    <col min="15112" max="15112" width="20.85546875" style="300" bestFit="1" customWidth="1"/>
    <col min="15113" max="15113" width="3" style="300" customWidth="1"/>
    <col min="15114" max="15114" width="9.140625" style="300" customWidth="1"/>
    <col min="15115" max="15360" width="9.140625" style="300"/>
    <col min="15361" max="15361" width="14.5703125" style="300" customWidth="1"/>
    <col min="15362" max="15362" width="6.5703125" style="300" customWidth="1"/>
    <col min="15363" max="15363" width="32.140625" style="300" customWidth="1"/>
    <col min="15364" max="15364" width="4.7109375" style="300" customWidth="1"/>
    <col min="15365" max="15365" width="30.7109375" style="300" customWidth="1"/>
    <col min="15366" max="15366" width="16.28515625" style="300" customWidth="1"/>
    <col min="15367" max="15367" width="6.5703125" style="300" customWidth="1"/>
    <col min="15368" max="15368" width="20.85546875" style="300" bestFit="1" customWidth="1"/>
    <col min="15369" max="15369" width="3" style="300" customWidth="1"/>
    <col min="15370" max="15370" width="9.140625" style="300" customWidth="1"/>
    <col min="15371" max="15616" width="9.140625" style="300"/>
    <col min="15617" max="15617" width="14.5703125" style="300" customWidth="1"/>
    <col min="15618" max="15618" width="6.5703125" style="300" customWidth="1"/>
    <col min="15619" max="15619" width="32.140625" style="300" customWidth="1"/>
    <col min="15620" max="15620" width="4.7109375" style="300" customWidth="1"/>
    <col min="15621" max="15621" width="30.7109375" style="300" customWidth="1"/>
    <col min="15622" max="15622" width="16.28515625" style="300" customWidth="1"/>
    <col min="15623" max="15623" width="6.5703125" style="300" customWidth="1"/>
    <col min="15624" max="15624" width="20.85546875" style="300" bestFit="1" customWidth="1"/>
    <col min="15625" max="15625" width="3" style="300" customWidth="1"/>
    <col min="15626" max="15626" width="9.140625" style="300" customWidth="1"/>
    <col min="15627" max="15872" width="9.140625" style="300"/>
    <col min="15873" max="15873" width="14.5703125" style="300" customWidth="1"/>
    <col min="15874" max="15874" width="6.5703125" style="300" customWidth="1"/>
    <col min="15875" max="15875" width="32.140625" style="300" customWidth="1"/>
    <col min="15876" max="15876" width="4.7109375" style="300" customWidth="1"/>
    <col min="15877" max="15877" width="30.7109375" style="300" customWidth="1"/>
    <col min="15878" max="15878" width="16.28515625" style="300" customWidth="1"/>
    <col min="15879" max="15879" width="6.5703125" style="300" customWidth="1"/>
    <col min="15880" max="15880" width="20.85546875" style="300" bestFit="1" customWidth="1"/>
    <col min="15881" max="15881" width="3" style="300" customWidth="1"/>
    <col min="15882" max="15882" width="9.140625" style="300" customWidth="1"/>
    <col min="15883" max="16128" width="9.140625" style="300"/>
    <col min="16129" max="16129" width="14.5703125" style="300" customWidth="1"/>
    <col min="16130" max="16130" width="6.5703125" style="300" customWidth="1"/>
    <col min="16131" max="16131" width="32.140625" style="300" customWidth="1"/>
    <col min="16132" max="16132" width="4.7109375" style="300" customWidth="1"/>
    <col min="16133" max="16133" width="30.7109375" style="300" customWidth="1"/>
    <col min="16134" max="16134" width="16.28515625" style="300" customWidth="1"/>
    <col min="16135" max="16135" width="6.5703125" style="300" customWidth="1"/>
    <col min="16136" max="16136" width="20.85546875" style="300" bestFit="1" customWidth="1"/>
    <col min="16137" max="16137" width="3" style="300" customWidth="1"/>
    <col min="16138" max="16138" width="9.140625" style="300" customWidth="1"/>
    <col min="16139" max="16384" width="9.140625" style="300"/>
  </cols>
  <sheetData>
    <row r="1" spans="1:9" ht="159.94999999999999" customHeight="1"/>
    <row r="2" spans="1:9" ht="48.75" customHeight="1">
      <c r="A2" s="302" t="s">
        <v>91</v>
      </c>
      <c r="F2" s="303"/>
      <c r="G2" s="303"/>
    </row>
    <row r="3" spans="1:9" s="306" customFormat="1" ht="35.25" customHeight="1">
      <c r="A3" s="304" t="s">
        <v>92</v>
      </c>
      <c r="B3" s="305"/>
      <c r="C3" s="305"/>
      <c r="D3" s="305"/>
      <c r="E3" s="305"/>
      <c r="F3" s="391" t="s">
        <v>93</v>
      </c>
      <c r="G3" s="391"/>
    </row>
    <row r="4" spans="1:9" s="306" customFormat="1" ht="10.5" customHeight="1">
      <c r="A4" s="307" t="s">
        <v>94</v>
      </c>
      <c r="B4" s="308"/>
      <c r="C4" s="307" t="s">
        <v>95</v>
      </c>
      <c r="D4" s="307" t="s">
        <v>2</v>
      </c>
      <c r="E4" s="308"/>
      <c r="F4" s="309"/>
      <c r="G4" s="308"/>
      <c r="H4" s="309" t="s">
        <v>0</v>
      </c>
    </row>
    <row r="5" spans="1:9" s="311" customFormat="1" ht="21" customHeight="1">
      <c r="A5" s="310">
        <v>42296</v>
      </c>
      <c r="C5" s="311" t="s">
        <v>96</v>
      </c>
      <c r="D5" s="312" t="s">
        <v>202</v>
      </c>
      <c r="E5" s="312"/>
      <c r="F5" s="313" t="s">
        <v>203</v>
      </c>
      <c r="G5" s="314"/>
      <c r="H5" s="315" t="s">
        <v>99</v>
      </c>
    </row>
    <row r="6" spans="1:9" s="316" customFormat="1" ht="6.75" customHeight="1" thickBot="1">
      <c r="A6" s="311"/>
      <c r="D6" s="317"/>
      <c r="E6" s="318"/>
      <c r="F6" s="318"/>
      <c r="G6" s="318"/>
    </row>
    <row r="7" spans="1:9" s="327" customFormat="1" ht="21.75" customHeight="1" thickBot="1">
      <c r="A7" s="319" t="s">
        <v>100</v>
      </c>
      <c r="B7" s="320" t="s">
        <v>101</v>
      </c>
      <c r="C7" s="321" t="s">
        <v>102</v>
      </c>
      <c r="D7" s="322"/>
      <c r="E7" s="323" t="s">
        <v>102</v>
      </c>
      <c r="F7" s="324" t="s">
        <v>103</v>
      </c>
      <c r="G7" s="325"/>
      <c r="H7" s="324" t="s">
        <v>104</v>
      </c>
      <c r="I7" s="326"/>
    </row>
    <row r="8" spans="1:9" s="327" customFormat="1" ht="9.75" customHeight="1" thickBot="1">
      <c r="A8" s="328"/>
      <c r="B8" s="328"/>
      <c r="C8" s="328"/>
      <c r="D8" s="328"/>
      <c r="E8" s="328"/>
      <c r="F8" s="329"/>
      <c r="G8" s="330"/>
      <c r="H8" s="326"/>
      <c r="I8" s="326"/>
    </row>
    <row r="9" spans="1:9" s="339" customFormat="1" ht="21.95" customHeight="1">
      <c r="A9" s="331" t="s">
        <v>105</v>
      </c>
      <c r="B9" s="378" t="s">
        <v>204</v>
      </c>
      <c r="C9" s="333" t="s">
        <v>82</v>
      </c>
      <c r="D9" s="334" t="s">
        <v>1</v>
      </c>
      <c r="E9" s="335" t="s">
        <v>72</v>
      </c>
      <c r="F9" s="336" t="s">
        <v>83</v>
      </c>
      <c r="G9" s="337" t="s">
        <v>106</v>
      </c>
      <c r="H9" s="392" t="s">
        <v>107</v>
      </c>
      <c r="I9" s="338"/>
    </row>
    <row r="10" spans="1:9" ht="15" customHeight="1">
      <c r="A10" s="340" t="s">
        <v>206</v>
      </c>
      <c r="B10" s="341" t="s">
        <v>109</v>
      </c>
      <c r="C10" s="342" t="s">
        <v>192</v>
      </c>
      <c r="D10" s="343" t="s">
        <v>1</v>
      </c>
      <c r="E10" s="344" t="s">
        <v>155</v>
      </c>
      <c r="F10" s="345" t="s">
        <v>38</v>
      </c>
      <c r="G10" s="385" t="s">
        <v>205</v>
      </c>
      <c r="H10" s="393"/>
    </row>
    <row r="11" spans="1:9" ht="15" customHeight="1">
      <c r="A11" s="347" t="s">
        <v>123</v>
      </c>
      <c r="B11" s="348" t="s">
        <v>113</v>
      </c>
      <c r="C11" s="342" t="s">
        <v>193</v>
      </c>
      <c r="D11" s="343" t="s">
        <v>1</v>
      </c>
      <c r="E11" s="344" t="s">
        <v>151</v>
      </c>
      <c r="F11" s="345" t="s">
        <v>208</v>
      </c>
      <c r="G11" s="383"/>
      <c r="H11" s="393"/>
    </row>
    <row r="12" spans="1:9" ht="15" customHeight="1">
      <c r="A12" s="350" t="s">
        <v>116</v>
      </c>
      <c r="B12" s="348" t="s">
        <v>117</v>
      </c>
      <c r="C12" s="351" t="s">
        <v>192</v>
      </c>
      <c r="D12" s="352"/>
      <c r="E12" s="351" t="s">
        <v>155</v>
      </c>
      <c r="F12" s="389" t="s">
        <v>118</v>
      </c>
      <c r="G12" s="384"/>
      <c r="H12" s="394"/>
    </row>
    <row r="13" spans="1:9" ht="15" customHeight="1" thickBot="1">
      <c r="A13" s="354"/>
      <c r="B13" s="355"/>
      <c r="C13" s="356" t="s">
        <v>193</v>
      </c>
      <c r="D13" s="357" t="s">
        <v>119</v>
      </c>
      <c r="E13" s="356" t="s">
        <v>151</v>
      </c>
      <c r="F13" s="390"/>
      <c r="G13" s="358"/>
      <c r="H13" s="359"/>
      <c r="I13" s="360"/>
    </row>
    <row r="14" spans="1:9" ht="21" thickBot="1">
      <c r="C14" s="361"/>
      <c r="D14" s="362"/>
      <c r="E14" s="361"/>
      <c r="F14" s="361"/>
      <c r="H14" s="363"/>
    </row>
    <row r="15" spans="1:9" s="339" customFormat="1" ht="21.95" customHeight="1">
      <c r="A15" s="331" t="s">
        <v>105</v>
      </c>
      <c r="B15" s="378" t="s">
        <v>204</v>
      </c>
      <c r="C15" s="333" t="s">
        <v>82</v>
      </c>
      <c r="D15" s="334" t="s">
        <v>1</v>
      </c>
      <c r="E15" s="335" t="s">
        <v>71</v>
      </c>
      <c r="F15" s="336" t="s">
        <v>83</v>
      </c>
      <c r="G15" s="365" t="s">
        <v>106</v>
      </c>
      <c r="H15" s="386" t="s">
        <v>133</v>
      </c>
      <c r="I15" s="338"/>
    </row>
    <row r="16" spans="1:9" ht="15" customHeight="1">
      <c r="A16" s="340" t="s">
        <v>206</v>
      </c>
      <c r="B16" s="341" t="s">
        <v>109</v>
      </c>
      <c r="C16" s="342" t="s">
        <v>195</v>
      </c>
      <c r="D16" s="343" t="s">
        <v>1</v>
      </c>
      <c r="E16" s="344" t="s">
        <v>186</v>
      </c>
      <c r="F16" s="345" t="s">
        <v>25</v>
      </c>
      <c r="G16" s="385" t="s">
        <v>205</v>
      </c>
      <c r="H16" s="387"/>
    </row>
    <row r="17" spans="1:9" ht="15" customHeight="1">
      <c r="A17" s="347" t="s">
        <v>123</v>
      </c>
      <c r="B17" s="366" t="s">
        <v>113</v>
      </c>
      <c r="C17" s="342" t="s">
        <v>196</v>
      </c>
      <c r="D17" s="367" t="s">
        <v>1</v>
      </c>
      <c r="E17" s="344" t="s">
        <v>188</v>
      </c>
      <c r="F17" s="368" t="s">
        <v>207</v>
      </c>
      <c r="G17" s="383"/>
      <c r="H17" s="387"/>
    </row>
    <row r="18" spans="1:9" ht="15" customHeight="1">
      <c r="A18" s="350" t="s">
        <v>116</v>
      </c>
      <c r="B18" s="366" t="s">
        <v>117</v>
      </c>
      <c r="C18" s="351" t="s">
        <v>195</v>
      </c>
      <c r="D18" s="352"/>
      <c r="E18" s="351" t="s">
        <v>186</v>
      </c>
      <c r="F18" s="389" t="s">
        <v>118</v>
      </c>
      <c r="G18" s="384"/>
      <c r="H18" s="388"/>
    </row>
    <row r="19" spans="1:9" ht="15" customHeight="1" thickBot="1">
      <c r="A19" s="369"/>
      <c r="B19" s="355"/>
      <c r="C19" s="356" t="s">
        <v>196</v>
      </c>
      <c r="D19" s="357" t="s">
        <v>119</v>
      </c>
      <c r="E19" s="356" t="s">
        <v>188</v>
      </c>
      <c r="F19" s="390"/>
      <c r="G19" s="358"/>
      <c r="H19" s="359"/>
      <c r="I19" s="360"/>
    </row>
  </sheetData>
  <dataConsolidate/>
  <mergeCells count="5">
    <mergeCell ref="F3:G3"/>
    <mergeCell ref="H9:H12"/>
    <mergeCell ref="F12:F13"/>
    <mergeCell ref="H15:H18"/>
    <mergeCell ref="F18:F19"/>
  </mergeCells>
  <conditionalFormatting sqref="F9">
    <cfRule type="notContainsBlanks" dxfId="1" priority="2" stopIfTrue="1">
      <formula>LEN(TRIM(F9))&gt;0</formula>
    </cfRule>
  </conditionalFormatting>
  <conditionalFormatting sqref="F15">
    <cfRule type="notContainsBlanks" dxfId="0" priority="1" stopIfTrue="1">
      <formula>LEN(TRIM(F15))&gt;0</formula>
    </cfRule>
  </conditionalFormatting>
  <dataValidations count="3">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ligas</formula1>
    </dataValidation>
    <dataValidation type="list" allowBlank="1" showInputMessage="1" showErrorMessage="1"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formula1>GRUPO</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ormula1>scores</formula1>
    </dataValidation>
  </dataValidations>
  <pageMargins left="0.39370078740157483" right="0.39370078740157483" top="0.39370078740157483" bottom="0.39370078740157483" header="0.51181102362204722" footer="0.51181102362204722"/>
  <pageSetup scale="70" orientation="portrait" r:id="rId1"/>
  <headerFooter alignWithMargins="0">
    <oddHeader>&amp;F</oddHeader>
    <oddFooter>&amp;A&amp;RPágina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U88"/>
  <sheetViews>
    <sheetView showGridLines="0" showZeros="0" topLeftCell="A25" zoomScaleNormal="100" workbookViewId="0">
      <selection activeCell="J33" sqref="J33"/>
    </sheetView>
  </sheetViews>
  <sheetFormatPr baseColWidth="10" defaultColWidth="9.140625" defaultRowHeight="12.75"/>
  <cols>
    <col min="1" max="1" width="3.28515625" style="183"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14" customWidth="1"/>
    <col min="11" max="11" width="1.7109375" style="142" customWidth="1"/>
    <col min="12" max="12" width="10.7109375" style="1" customWidth="1"/>
    <col min="13" max="13" width="1.7109375" style="143" customWidth="1"/>
    <col min="14" max="14" width="10.7109375" style="1" customWidth="1"/>
    <col min="15" max="15" width="1.7109375" style="142" customWidth="1"/>
    <col min="16" max="16" width="10.7109375" style="1" customWidth="1"/>
    <col min="17" max="17" width="1.7109375" style="143" customWidth="1"/>
    <col min="18" max="18" width="0" style="1" hidden="1" customWidth="1"/>
    <col min="19" max="19" width="10.7109375" style="1" customWidth="1"/>
    <col min="20" max="20" width="1.7109375" style="1" customWidth="1"/>
    <col min="21"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275" width="10.7109375" style="1" customWidth="1"/>
    <col min="276" max="276" width="1.7109375" style="1" customWidth="1"/>
    <col min="277"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531" width="10.7109375" style="1" customWidth="1"/>
    <col min="532" max="532" width="1.7109375" style="1" customWidth="1"/>
    <col min="533"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787" width="10.7109375" style="1" customWidth="1"/>
    <col min="788" max="788" width="1.7109375" style="1" customWidth="1"/>
    <col min="789"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043" width="10.7109375" style="1" customWidth="1"/>
    <col min="1044" max="1044" width="1.7109375" style="1" customWidth="1"/>
    <col min="1045"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299" width="10.7109375" style="1" customWidth="1"/>
    <col min="1300" max="1300" width="1.7109375" style="1" customWidth="1"/>
    <col min="1301"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555" width="10.7109375" style="1" customWidth="1"/>
    <col min="1556" max="1556" width="1.7109375" style="1" customWidth="1"/>
    <col min="1557"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1811" width="10.7109375" style="1" customWidth="1"/>
    <col min="1812" max="1812" width="1.7109375" style="1" customWidth="1"/>
    <col min="1813"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067" width="10.7109375" style="1" customWidth="1"/>
    <col min="2068" max="2068" width="1.7109375" style="1" customWidth="1"/>
    <col min="2069"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323" width="10.7109375" style="1" customWidth="1"/>
    <col min="2324" max="2324" width="1.7109375" style="1" customWidth="1"/>
    <col min="2325"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579" width="10.7109375" style="1" customWidth="1"/>
    <col min="2580" max="2580" width="1.7109375" style="1" customWidth="1"/>
    <col min="2581"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2835" width="10.7109375" style="1" customWidth="1"/>
    <col min="2836" max="2836" width="1.7109375" style="1" customWidth="1"/>
    <col min="2837"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091" width="10.7109375" style="1" customWidth="1"/>
    <col min="3092" max="3092" width="1.7109375" style="1" customWidth="1"/>
    <col min="3093"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347" width="10.7109375" style="1" customWidth="1"/>
    <col min="3348" max="3348" width="1.7109375" style="1" customWidth="1"/>
    <col min="3349"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603" width="10.7109375" style="1" customWidth="1"/>
    <col min="3604" max="3604" width="1.7109375" style="1" customWidth="1"/>
    <col min="3605"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3859" width="10.7109375" style="1" customWidth="1"/>
    <col min="3860" max="3860" width="1.7109375" style="1" customWidth="1"/>
    <col min="3861"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115" width="10.7109375" style="1" customWidth="1"/>
    <col min="4116" max="4116" width="1.7109375" style="1" customWidth="1"/>
    <col min="4117"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371" width="10.7109375" style="1" customWidth="1"/>
    <col min="4372" max="4372" width="1.7109375" style="1" customWidth="1"/>
    <col min="4373"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627" width="10.7109375" style="1" customWidth="1"/>
    <col min="4628" max="4628" width="1.7109375" style="1" customWidth="1"/>
    <col min="4629"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4883" width="10.7109375" style="1" customWidth="1"/>
    <col min="4884" max="4884" width="1.7109375" style="1" customWidth="1"/>
    <col min="4885"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139" width="10.7109375" style="1" customWidth="1"/>
    <col min="5140" max="5140" width="1.7109375" style="1" customWidth="1"/>
    <col min="5141"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395" width="10.7109375" style="1" customWidth="1"/>
    <col min="5396" max="5396" width="1.7109375" style="1" customWidth="1"/>
    <col min="5397"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651" width="10.7109375" style="1" customWidth="1"/>
    <col min="5652" max="5652" width="1.7109375" style="1" customWidth="1"/>
    <col min="5653"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5907" width="10.7109375" style="1" customWidth="1"/>
    <col min="5908" max="5908" width="1.7109375" style="1" customWidth="1"/>
    <col min="5909"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163" width="10.7109375" style="1" customWidth="1"/>
    <col min="6164" max="6164" width="1.7109375" style="1" customWidth="1"/>
    <col min="6165"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419" width="10.7109375" style="1" customWidth="1"/>
    <col min="6420" max="6420" width="1.7109375" style="1" customWidth="1"/>
    <col min="6421"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675" width="10.7109375" style="1" customWidth="1"/>
    <col min="6676" max="6676" width="1.7109375" style="1" customWidth="1"/>
    <col min="6677"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6931" width="10.7109375" style="1" customWidth="1"/>
    <col min="6932" max="6932" width="1.7109375" style="1" customWidth="1"/>
    <col min="6933"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187" width="10.7109375" style="1" customWidth="1"/>
    <col min="7188" max="7188" width="1.7109375" style="1" customWidth="1"/>
    <col min="7189"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443" width="10.7109375" style="1" customWidth="1"/>
    <col min="7444" max="7444" width="1.7109375" style="1" customWidth="1"/>
    <col min="7445"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699" width="10.7109375" style="1" customWidth="1"/>
    <col min="7700" max="7700" width="1.7109375" style="1" customWidth="1"/>
    <col min="7701"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7955" width="10.7109375" style="1" customWidth="1"/>
    <col min="7956" max="7956" width="1.7109375" style="1" customWidth="1"/>
    <col min="7957"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211" width="10.7109375" style="1" customWidth="1"/>
    <col min="8212" max="8212" width="1.7109375" style="1" customWidth="1"/>
    <col min="8213"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467" width="10.7109375" style="1" customWidth="1"/>
    <col min="8468" max="8468" width="1.7109375" style="1" customWidth="1"/>
    <col min="8469"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723" width="10.7109375" style="1" customWidth="1"/>
    <col min="8724" max="8724" width="1.7109375" style="1" customWidth="1"/>
    <col min="8725"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8979" width="10.7109375" style="1" customWidth="1"/>
    <col min="8980" max="8980" width="1.7109375" style="1" customWidth="1"/>
    <col min="8981"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235" width="10.7109375" style="1" customWidth="1"/>
    <col min="9236" max="9236" width="1.7109375" style="1" customWidth="1"/>
    <col min="9237"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491" width="10.7109375" style="1" customWidth="1"/>
    <col min="9492" max="9492" width="1.7109375" style="1" customWidth="1"/>
    <col min="9493"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747" width="10.7109375" style="1" customWidth="1"/>
    <col min="9748" max="9748" width="1.7109375" style="1" customWidth="1"/>
    <col min="9749"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003" width="10.7109375" style="1" customWidth="1"/>
    <col min="10004" max="10004" width="1.7109375" style="1" customWidth="1"/>
    <col min="10005"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259" width="10.7109375" style="1" customWidth="1"/>
    <col min="10260" max="10260" width="1.7109375" style="1" customWidth="1"/>
    <col min="10261"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515" width="10.7109375" style="1" customWidth="1"/>
    <col min="10516" max="10516" width="1.7109375" style="1" customWidth="1"/>
    <col min="10517"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0771" width="10.7109375" style="1" customWidth="1"/>
    <col min="10772" max="10772" width="1.7109375" style="1" customWidth="1"/>
    <col min="10773"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027" width="10.7109375" style="1" customWidth="1"/>
    <col min="11028" max="11028" width="1.7109375" style="1" customWidth="1"/>
    <col min="11029"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283" width="10.7109375" style="1" customWidth="1"/>
    <col min="11284" max="11284" width="1.7109375" style="1" customWidth="1"/>
    <col min="11285"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539" width="10.7109375" style="1" customWidth="1"/>
    <col min="11540" max="11540" width="1.7109375" style="1" customWidth="1"/>
    <col min="11541"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1795" width="10.7109375" style="1" customWidth="1"/>
    <col min="11796" max="11796" width="1.7109375" style="1" customWidth="1"/>
    <col min="11797"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051" width="10.7109375" style="1" customWidth="1"/>
    <col min="12052" max="12052" width="1.7109375" style="1" customWidth="1"/>
    <col min="12053"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307" width="10.7109375" style="1" customWidth="1"/>
    <col min="12308" max="12308" width="1.7109375" style="1" customWidth="1"/>
    <col min="12309"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563" width="10.7109375" style="1" customWidth="1"/>
    <col min="12564" max="12564" width="1.7109375" style="1" customWidth="1"/>
    <col min="12565"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2819" width="10.7109375" style="1" customWidth="1"/>
    <col min="12820" max="12820" width="1.7109375" style="1" customWidth="1"/>
    <col min="12821"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075" width="10.7109375" style="1" customWidth="1"/>
    <col min="13076" max="13076" width="1.7109375" style="1" customWidth="1"/>
    <col min="13077"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331" width="10.7109375" style="1" customWidth="1"/>
    <col min="13332" max="13332" width="1.7109375" style="1" customWidth="1"/>
    <col min="13333"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587" width="10.7109375" style="1" customWidth="1"/>
    <col min="13588" max="13588" width="1.7109375" style="1" customWidth="1"/>
    <col min="13589"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3843" width="10.7109375" style="1" customWidth="1"/>
    <col min="13844" max="13844" width="1.7109375" style="1" customWidth="1"/>
    <col min="13845"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099" width="10.7109375" style="1" customWidth="1"/>
    <col min="14100" max="14100" width="1.7109375" style="1" customWidth="1"/>
    <col min="14101"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355" width="10.7109375" style="1" customWidth="1"/>
    <col min="14356" max="14356" width="1.7109375" style="1" customWidth="1"/>
    <col min="14357"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611" width="10.7109375" style="1" customWidth="1"/>
    <col min="14612" max="14612" width="1.7109375" style="1" customWidth="1"/>
    <col min="14613"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4867" width="10.7109375" style="1" customWidth="1"/>
    <col min="14868" max="14868" width="1.7109375" style="1" customWidth="1"/>
    <col min="14869"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123" width="10.7109375" style="1" customWidth="1"/>
    <col min="15124" max="15124" width="1.7109375" style="1" customWidth="1"/>
    <col min="15125"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379" width="10.7109375" style="1" customWidth="1"/>
    <col min="15380" max="15380" width="1.7109375" style="1" customWidth="1"/>
    <col min="15381"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635" width="10.7109375" style="1" customWidth="1"/>
    <col min="15636" max="15636" width="1.7109375" style="1" customWidth="1"/>
    <col min="15637"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5891" width="10.7109375" style="1" customWidth="1"/>
    <col min="15892" max="15892" width="1.7109375" style="1" customWidth="1"/>
    <col min="15893"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147" width="10.7109375" style="1" customWidth="1"/>
    <col min="16148" max="16148" width="1.7109375" style="1" customWidth="1"/>
    <col min="16149" max="16384" width="9.140625" style="1"/>
  </cols>
  <sheetData>
    <row r="1" spans="1:19" s="10" customFormat="1" ht="153" customHeight="1">
      <c r="A1" s="144"/>
      <c r="B1" s="6"/>
      <c r="C1" s="7"/>
      <c r="D1" s="7"/>
      <c r="E1" s="7"/>
      <c r="F1" s="7"/>
      <c r="G1" s="7"/>
      <c r="H1" s="8" t="s">
        <v>4</v>
      </c>
      <c r="I1" s="9"/>
      <c r="K1" s="9"/>
      <c r="L1" s="8"/>
      <c r="M1" s="9"/>
      <c r="N1" s="7"/>
      <c r="O1" s="9"/>
      <c r="P1" s="2"/>
      <c r="Q1" s="11"/>
    </row>
    <row r="2" spans="1:19" s="14" customFormat="1">
      <c r="A2" s="12" t="s">
        <v>5</v>
      </c>
      <c r="B2" s="13"/>
      <c r="D2" s="15" t="str">
        <f>[3]Maestra!A10</f>
        <v>Supérate Intercolegiados</v>
      </c>
      <c r="E2" s="16"/>
      <c r="F2" s="17" t="s">
        <v>6</v>
      </c>
      <c r="G2" s="16"/>
      <c r="H2" s="18" t="str">
        <f>[3]Maestra!E10</f>
        <v>Nacional</v>
      </c>
      <c r="I2" s="19"/>
      <c r="J2" s="145"/>
      <c r="K2" s="20"/>
      <c r="L2" s="21" t="s">
        <v>7</v>
      </c>
      <c r="N2" s="22" t="str">
        <f>[3]Maestra!H10</f>
        <v>Sencillos Masculino</v>
      </c>
      <c r="O2" s="18"/>
      <c r="Q2" s="20"/>
    </row>
    <row r="3" spans="1:19" s="27" customFormat="1" ht="11.25">
      <c r="A3" s="21" t="s">
        <v>8</v>
      </c>
      <c r="B3" s="21"/>
      <c r="C3" s="21"/>
      <c r="D3" s="21" t="str">
        <f>[3]Maestra!A14</f>
        <v>Centro de Alto Rendimiento</v>
      </c>
      <c r="E3" s="23"/>
      <c r="F3" s="21" t="s">
        <v>3</v>
      </c>
      <c r="G3" s="23"/>
      <c r="H3" s="21" t="str">
        <f>[3]Maestra!E14</f>
        <v>Bogotá</v>
      </c>
      <c r="I3" s="24"/>
      <c r="J3" s="146"/>
      <c r="K3" s="26"/>
      <c r="L3" s="21" t="s">
        <v>9</v>
      </c>
      <c r="N3" s="28">
        <f>[3]Maestra!H14</f>
        <v>42296</v>
      </c>
      <c r="Q3" s="29"/>
    </row>
    <row r="4" spans="1:19" s="37" customFormat="1" ht="11.25" customHeight="1">
      <c r="A4" s="147"/>
      <c r="B4" s="31"/>
      <c r="C4" s="31"/>
      <c r="D4" s="31"/>
      <c r="E4" s="31"/>
      <c r="F4" s="31"/>
      <c r="G4" s="32"/>
      <c r="H4" s="31"/>
      <c r="I4" s="33"/>
      <c r="J4" s="148"/>
      <c r="K4" s="33"/>
      <c r="L4" s="35"/>
      <c r="M4" s="33"/>
      <c r="N4" s="31"/>
      <c r="O4" s="33"/>
      <c r="P4" s="31"/>
      <c r="Q4" s="36"/>
    </row>
    <row r="5" spans="1:19" s="48" customFormat="1" ht="9">
      <c r="A5" s="38"/>
      <c r="B5" s="39" t="s">
        <v>10</v>
      </c>
      <c r="C5" s="40" t="str">
        <f>IF(OR(F2="Week 3",F2="Masters"),"CP","Rank")</f>
        <v>Rank</v>
      </c>
      <c r="D5" s="39" t="s">
        <v>11</v>
      </c>
      <c r="E5" s="41" t="s">
        <v>12</v>
      </c>
      <c r="F5" s="42"/>
      <c r="G5" s="43"/>
      <c r="H5" s="41" t="s">
        <v>13</v>
      </c>
      <c r="I5" s="44"/>
      <c r="J5" s="45" t="s">
        <v>14</v>
      </c>
      <c r="K5" s="44"/>
      <c r="L5" s="45" t="s">
        <v>35</v>
      </c>
      <c r="M5" s="44"/>
      <c r="N5" s="45" t="s">
        <v>15</v>
      </c>
      <c r="O5" s="44"/>
      <c r="P5" s="149" t="s">
        <v>36</v>
      </c>
      <c r="Q5" s="150"/>
      <c r="R5" s="151"/>
      <c r="S5" s="152" t="s">
        <v>37</v>
      </c>
    </row>
    <row r="6" spans="1:19" s="59" customFormat="1" ht="3.75" customHeight="1">
      <c r="A6" s="49"/>
      <c r="B6" s="50"/>
      <c r="C6" s="51"/>
      <c r="D6" s="50"/>
      <c r="E6" s="52"/>
      <c r="F6" s="53"/>
      <c r="G6" s="54"/>
      <c r="H6" s="52"/>
      <c r="I6" s="55"/>
      <c r="J6" s="56"/>
      <c r="K6" s="55"/>
      <c r="L6" s="56"/>
      <c r="M6" s="55"/>
      <c r="N6" s="56"/>
      <c r="O6" s="55"/>
      <c r="P6" s="56"/>
      <c r="Q6" s="153"/>
      <c r="R6" s="154"/>
      <c r="S6" s="155"/>
    </row>
    <row r="7" spans="1:19" s="70" customFormat="1" ht="10.5" customHeight="1">
      <c r="A7" s="60">
        <v>1</v>
      </c>
      <c r="B7" s="61" t="str">
        <f>IF($D7="","",VLOOKUP($D7,'[3]Prep. Principal S'!$A$11:$J$74,6))</f>
        <v>DA</v>
      </c>
      <c r="C7" s="61">
        <f>IF($D7="","",VLOOKUP($D7,'[3]Prep. Principal S'!$A$11:$J$74,7))</f>
        <v>2</v>
      </c>
      <c r="D7" s="62">
        <v>1</v>
      </c>
      <c r="E7" s="63" t="str">
        <f>UPPER(IF($D7="","",VLOOKUP($D7,'[3]Prep. Principal S'!$A$11:$J$74,2)))</f>
        <v>RUIZ JUAN D</v>
      </c>
      <c r="F7" s="63"/>
      <c r="G7" s="63"/>
      <c r="H7" s="64" t="str">
        <f>IF($D7="","",VLOOKUP($D7,'[3]Prep. Principal S'!$A$11:$J$74,3))</f>
        <v>SAN</v>
      </c>
      <c r="I7" s="156" t="s">
        <v>17</v>
      </c>
      <c r="J7" s="77" t="str">
        <f>IF(I7="a",E7,IF(I7="b",E8,""))</f>
        <v>RUIZ JUAN D</v>
      </c>
      <c r="K7" s="67"/>
      <c r="L7" s="66"/>
      <c r="M7" s="67"/>
      <c r="N7" s="66"/>
      <c r="O7" s="67"/>
      <c r="P7" s="66"/>
      <c r="Q7" s="68"/>
      <c r="R7" s="69"/>
    </row>
    <row r="8" spans="1:19" s="70" customFormat="1" ht="9.6" customHeight="1">
      <c r="A8" s="61">
        <v>2</v>
      </c>
      <c r="B8" s="61">
        <f>IF($D8="","",VLOOKUP($D8,'[3]Prep. Principal S'!$A$11:$J$74,6))</f>
        <v>0</v>
      </c>
      <c r="C8" s="61">
        <f>IF($D8="","",VLOOKUP($D8,'[3]Prep. Principal S'!$A$11:$J$74,7))</f>
        <v>0</v>
      </c>
      <c r="D8" s="79">
        <v>37</v>
      </c>
      <c r="E8" s="80" t="str">
        <f>UPPER(IF($D8="","",VLOOKUP($D8,'[3]Prep. Principal S'!$A$11:$J$74,2)))</f>
        <v>BYE</v>
      </c>
      <c r="F8" s="80"/>
      <c r="G8" s="80"/>
      <c r="H8" s="81">
        <f>IF($D8="","",VLOOKUP($D8,'[3]Prep. Principal S'!$A$11:$J$74,3))</f>
        <v>0</v>
      </c>
      <c r="I8" s="156"/>
      <c r="J8" s="107"/>
      <c r="K8" s="157" t="s">
        <v>23</v>
      </c>
      <c r="L8" s="77" t="str">
        <f>IF(K8="a",J7,IF(K8="b",J9,""))</f>
        <v>RUIZ JUAN D</v>
      </c>
      <c r="M8" s="67"/>
      <c r="N8" s="66"/>
      <c r="O8" s="67"/>
      <c r="P8" s="66"/>
      <c r="Q8" s="68"/>
      <c r="R8" s="69"/>
    </row>
    <row r="9" spans="1:19" s="70" customFormat="1" ht="9.6" customHeight="1">
      <c r="A9" s="61">
        <v>3</v>
      </c>
      <c r="B9" s="61" t="str">
        <f>IF($D9="","",VLOOKUP($D9,'[3]Prep. Principal S'!$A$11:$J$74,6))</f>
        <v>DA</v>
      </c>
      <c r="C9" s="61">
        <f>IF($D9="","",VLOOKUP($D9,'[3]Prep. Principal S'!$A$11:$J$74,7))</f>
        <v>200</v>
      </c>
      <c r="D9" s="79">
        <v>19</v>
      </c>
      <c r="E9" s="80" t="str">
        <f>UPPER(IF($D9="","",VLOOKUP($D9,'[3]Prep. Principal S'!$A$11:$J$74,2)))</f>
        <v>TREJOS JAIME A</v>
      </c>
      <c r="F9" s="80"/>
      <c r="G9" s="80"/>
      <c r="H9" s="81" t="str">
        <f>IF($D9="","",VLOOKUP($D9,'[3]Prep. Principal S'!$A$11:$J$74,3))</f>
        <v>TOL</v>
      </c>
      <c r="I9" s="156" t="s">
        <v>23</v>
      </c>
      <c r="J9" s="158" t="str">
        <f>IF(I9="a",E9,IF(I9="b",E10,""))</f>
        <v>TREJOS JAIME A</v>
      </c>
      <c r="K9" s="159"/>
      <c r="L9" s="160" t="s">
        <v>38</v>
      </c>
      <c r="M9" s="157"/>
      <c r="N9" s="66"/>
      <c r="O9" s="67"/>
      <c r="P9" s="66"/>
      <c r="Q9" s="68"/>
      <c r="R9" s="69"/>
    </row>
    <row r="10" spans="1:19" s="70" customFormat="1" ht="9.6" customHeight="1">
      <c r="A10" s="61">
        <v>4</v>
      </c>
      <c r="B10" s="61" t="str">
        <f>IF($D10="","",VLOOKUP($D10,'[3]Prep. Principal S'!$A$11:$J$74,6))</f>
        <v>DA</v>
      </c>
      <c r="C10" s="61">
        <f>IF($D10="","",VLOOKUP($D10,'[3]Prep. Principal S'!$A$11:$J$74,7))</f>
        <v>0</v>
      </c>
      <c r="D10" s="79">
        <v>23</v>
      </c>
      <c r="E10" s="80" t="str">
        <f>UPPER(IF($D10="","",VLOOKUP($D10,'[3]Prep. Principal S'!$A$11:$J$74,2)))</f>
        <v>AREVALO ANDRES</v>
      </c>
      <c r="F10" s="80"/>
      <c r="G10" s="80"/>
      <c r="H10" s="81" t="str">
        <f>IF($D10="","",VLOOKUP($D10,'[3]Prep. Principal S'!$A$11:$J$74,3))</f>
        <v>RIS</v>
      </c>
      <c r="I10" s="156"/>
      <c r="J10" s="161" t="s">
        <v>39</v>
      </c>
      <c r="K10" s="94"/>
      <c r="L10" s="88" t="str">
        <f>IF(K10="a",J8,IF(K10="b",J12,""))</f>
        <v/>
      </c>
      <c r="M10" s="90" t="s">
        <v>23</v>
      </c>
      <c r="N10" s="77" t="str">
        <f>IF(M10="a",L8,IF(M10="b",L12,""))</f>
        <v>RUIZ JUAN D</v>
      </c>
      <c r="O10" s="67"/>
      <c r="P10" s="66"/>
      <c r="Q10" s="68"/>
      <c r="R10" s="69"/>
    </row>
    <row r="11" spans="1:19" s="70" customFormat="1" ht="9.6" customHeight="1">
      <c r="A11" s="61">
        <v>5</v>
      </c>
      <c r="B11" s="61" t="str">
        <f>IF($D11="","",VLOOKUP($D11,'[3]Prep. Principal S'!$A$11:$J$74,6))</f>
        <v>DA</v>
      </c>
      <c r="C11" s="61">
        <f>IF($D11="","",VLOOKUP($D11,'[3]Prep. Principal S'!$A$11:$J$74,7))</f>
        <v>0</v>
      </c>
      <c r="D11" s="79">
        <v>22</v>
      </c>
      <c r="E11" s="80" t="str">
        <f>UPPER(IF($D11="","",VLOOKUP($D11,'[3]Prep. Principal S'!$A$11:$J$74,2)))</f>
        <v>ANGULO LEONARDO A</v>
      </c>
      <c r="F11" s="80"/>
      <c r="G11" s="80"/>
      <c r="H11" s="81" t="str">
        <f>IF($D11="","",VLOOKUP($D11,'[3]Prep. Principal S'!$A$11:$J$74,3))</f>
        <v>BOL</v>
      </c>
      <c r="I11" s="156" t="s">
        <v>17</v>
      </c>
      <c r="J11" s="88" t="str">
        <f>IF(I11="a",E11,IF(I11="b",E12,""))</f>
        <v>ANGULO LEONARDO A</v>
      </c>
      <c r="K11" s="96"/>
      <c r="L11" s="162"/>
      <c r="M11" s="84"/>
      <c r="N11" s="160" t="s">
        <v>42</v>
      </c>
      <c r="O11" s="157"/>
      <c r="P11" s="89"/>
      <c r="Q11" s="163"/>
      <c r="R11" s="164"/>
      <c r="S11" s="165"/>
    </row>
    <row r="12" spans="1:19" s="70" customFormat="1" ht="9.6" customHeight="1">
      <c r="A12" s="61">
        <v>6</v>
      </c>
      <c r="B12" s="61">
        <f>IF($D12="","",VLOOKUP($D12,'[3]Prep. Principal S'!$A$11:$J$74,6))</f>
        <v>0</v>
      </c>
      <c r="C12" s="61">
        <f>IF($D12="","",VLOOKUP($D12,'[3]Prep. Principal S'!$A$11:$J$74,7))</f>
        <v>0</v>
      </c>
      <c r="D12" s="79">
        <v>37</v>
      </c>
      <c r="E12" s="80" t="str">
        <f>UPPER(IF($D12="","",VLOOKUP($D12,'[3]Prep. Principal S'!$A$11:$J$74,2)))</f>
        <v>BYE</v>
      </c>
      <c r="F12" s="80"/>
      <c r="G12" s="80"/>
      <c r="H12" s="81">
        <f>IF($D12="","",VLOOKUP($D12,'[3]Prep. Principal S'!$A$11:$J$74,3))</f>
        <v>0</v>
      </c>
      <c r="I12" s="156"/>
      <c r="J12" s="107"/>
      <c r="K12" s="157" t="s">
        <v>18</v>
      </c>
      <c r="L12" s="166" t="str">
        <f>IF(K12="a",J11,IF(K12="b",J13,""))</f>
        <v>FERRERO CAMILO</v>
      </c>
      <c r="M12" s="167"/>
      <c r="N12" s="89"/>
      <c r="O12" s="90"/>
      <c r="P12" s="89"/>
      <c r="Q12" s="163"/>
      <c r="R12" s="164"/>
      <c r="S12" s="165"/>
    </row>
    <row r="13" spans="1:19" s="70" customFormat="1" ht="9.6" customHeight="1">
      <c r="A13" s="61">
        <v>7</v>
      </c>
      <c r="B13" s="61">
        <f>IF($D13="","",VLOOKUP($D13,'[3]Prep. Principal S'!$A$11:$J$74,6))</f>
        <v>0</v>
      </c>
      <c r="C13" s="61">
        <f>IF($D13="","",VLOOKUP($D13,'[3]Prep. Principal S'!$A$11:$J$74,7))</f>
        <v>0</v>
      </c>
      <c r="D13" s="79">
        <v>37</v>
      </c>
      <c r="E13" s="80" t="str">
        <f>UPPER(IF($D13="","",VLOOKUP($D13,'[3]Prep. Principal S'!$A$11:$J$74,2)))</f>
        <v>BYE</v>
      </c>
      <c r="F13" s="80"/>
      <c r="G13" s="80"/>
      <c r="H13" s="81">
        <f>IF($D13="","",VLOOKUP($D13,'[3]Prep. Principal S'!$A$11:$J$74,3))</f>
        <v>0</v>
      </c>
      <c r="I13" s="156" t="s">
        <v>21</v>
      </c>
      <c r="J13" s="166" t="str">
        <f>IF(I13="a",E13,IF(I13="b",E14,""))</f>
        <v>FERRERO CAMILO</v>
      </c>
      <c r="K13" s="91"/>
      <c r="L13" s="89" t="s">
        <v>25</v>
      </c>
      <c r="M13" s="96"/>
      <c r="N13" s="89"/>
      <c r="O13" s="90"/>
      <c r="P13" s="89"/>
      <c r="Q13" s="163"/>
      <c r="R13" s="164"/>
      <c r="S13" s="165"/>
    </row>
    <row r="14" spans="1:19" s="70" customFormat="1" ht="9.6" customHeight="1">
      <c r="A14" s="60">
        <v>8</v>
      </c>
      <c r="B14" s="61" t="str">
        <f>IF($D14="","",VLOOKUP($D14,'[3]Prep. Principal S'!$A$11:$J$74,6))</f>
        <v>DA</v>
      </c>
      <c r="C14" s="61">
        <f>IF($D14="","",VLOOKUP($D14,'[3]Prep. Principal S'!$A$11:$J$74,7))</f>
        <v>82</v>
      </c>
      <c r="D14" s="62">
        <v>13</v>
      </c>
      <c r="E14" s="63" t="str">
        <f>UPPER(IF($D14="","",VLOOKUP($D14,'[3]Prep. Principal S'!$A$11:$J$74,2)))</f>
        <v>FERRERO CAMILO</v>
      </c>
      <c r="F14" s="63"/>
      <c r="G14" s="63"/>
      <c r="H14" s="64" t="str">
        <f>IF($D14="","",VLOOKUP($D14,'[3]Prep. Principal S'!$A$11:$J$74,3))</f>
        <v>CAL</v>
      </c>
      <c r="I14" s="156"/>
      <c r="J14" s="168"/>
      <c r="K14" s="96"/>
      <c r="L14" s="86"/>
      <c r="M14" s="94"/>
      <c r="N14" s="88" t="str">
        <f>IF(M14="a",L10,IF(M14="b",L18,""))</f>
        <v/>
      </c>
      <c r="O14" s="90" t="s">
        <v>23</v>
      </c>
      <c r="P14" s="77" t="str">
        <f>IF(O14="a",N10,IF(O14="b",N18,""))</f>
        <v>RUIZ JUAN D</v>
      </c>
      <c r="Q14" s="163"/>
      <c r="R14" s="164"/>
      <c r="S14" s="165"/>
    </row>
    <row r="15" spans="1:19" s="70" customFormat="1" ht="9.6" customHeight="1">
      <c r="A15" s="60">
        <v>9</v>
      </c>
      <c r="B15" s="61" t="str">
        <f>IF($D15="","",VLOOKUP($D15,'[3]Prep. Principal S'!$A$11:$J$74,6))</f>
        <v>DA</v>
      </c>
      <c r="C15" s="61">
        <f>IF($D15="","",VLOOKUP($D15,'[3]Prep. Principal S'!$A$11:$J$74,7))</f>
        <v>40</v>
      </c>
      <c r="D15" s="62">
        <v>9</v>
      </c>
      <c r="E15" s="63" t="str">
        <f>UPPER(IF($D15="","",VLOOKUP($D15,'[3]Prep. Principal S'!$A$11:$J$74,2)))</f>
        <v>RAPONE ALESSANDRO M</v>
      </c>
      <c r="F15" s="63"/>
      <c r="G15" s="63"/>
      <c r="H15" s="64" t="str">
        <f>IF($D15="","",VLOOKUP($D15,'[3]Prep. Principal S'!$A$11:$J$74,3))</f>
        <v>NOR</v>
      </c>
      <c r="I15" s="156" t="s">
        <v>17</v>
      </c>
      <c r="J15" s="77" t="str">
        <f>IF(I15="a",E15,IF(I15="b",E16,""))</f>
        <v>RAPONE ALESSANDRO M</v>
      </c>
      <c r="K15" s="93"/>
      <c r="L15" s="89"/>
      <c r="M15" s="96"/>
      <c r="N15" s="162"/>
      <c r="O15" s="90"/>
      <c r="P15" s="296" t="s">
        <v>59</v>
      </c>
      <c r="Q15" s="169"/>
      <c r="R15" s="164"/>
      <c r="S15" s="165"/>
    </row>
    <row r="16" spans="1:19" s="70" customFormat="1" ht="9.6" customHeight="1">
      <c r="A16" s="61">
        <v>10</v>
      </c>
      <c r="B16" s="61">
        <f>IF($D16="","",VLOOKUP($D16,'[3]Prep. Principal S'!$A$11:$J$74,6))</f>
        <v>0</v>
      </c>
      <c r="C16" s="61">
        <f>IF($D16="","",VLOOKUP($D16,'[3]Prep. Principal S'!$A$11:$J$74,7))</f>
        <v>0</v>
      </c>
      <c r="D16" s="79">
        <v>37</v>
      </c>
      <c r="E16" s="80" t="str">
        <f>UPPER(IF($D16="","",VLOOKUP($D16,'[3]Prep. Principal S'!$A$11:$J$74,2)))</f>
        <v>BYE</v>
      </c>
      <c r="F16" s="80"/>
      <c r="G16" s="80"/>
      <c r="H16" s="81">
        <f>IF($D16="","",VLOOKUP($D16,'[3]Prep. Principal S'!$A$11:$J$74,3))</f>
        <v>0</v>
      </c>
      <c r="I16" s="156"/>
      <c r="J16" s="170"/>
      <c r="K16" s="171" t="s">
        <v>23</v>
      </c>
      <c r="L16" s="77" t="str">
        <f>IF(K16="a",J15,IF(K16="b",J17,""))</f>
        <v>RAPONE ALESSANDRO M</v>
      </c>
      <c r="M16" s="96"/>
      <c r="N16" s="89"/>
      <c r="O16" s="90"/>
      <c r="P16" s="88"/>
      <c r="Q16" s="98"/>
      <c r="R16" s="164"/>
      <c r="S16" s="165"/>
    </row>
    <row r="17" spans="1:21" s="70" customFormat="1" ht="9.6" customHeight="1">
      <c r="A17" s="61">
        <v>11</v>
      </c>
      <c r="B17" s="61">
        <f>IF($D17="","",VLOOKUP($D17,'[3]Prep. Principal S'!$A$11:$J$74,6))</f>
        <v>0</v>
      </c>
      <c r="C17" s="61">
        <f>IF($D17="","",VLOOKUP($D17,'[3]Prep. Principal S'!$A$11:$J$74,7))</f>
        <v>0</v>
      </c>
      <c r="D17" s="79">
        <v>37</v>
      </c>
      <c r="E17" s="80" t="str">
        <f>UPPER(IF($D17="","",VLOOKUP($D17,'[3]Prep. Principal S'!$A$11:$J$74,2)))</f>
        <v>BYE</v>
      </c>
      <c r="F17" s="80"/>
      <c r="G17" s="80"/>
      <c r="H17" s="81">
        <f>IF($D17="","",VLOOKUP($D17,'[3]Prep. Principal S'!$A$11:$J$74,3))</f>
        <v>0</v>
      </c>
      <c r="I17" s="156" t="s">
        <v>21</v>
      </c>
      <c r="J17" s="158" t="str">
        <f>IF(I17="a",E17,IF(I17="b",E18,""))</f>
        <v>RODRIGUEZ ALVARO A</v>
      </c>
      <c r="K17" s="91"/>
      <c r="L17" s="160" t="s">
        <v>40</v>
      </c>
      <c r="M17" s="157"/>
      <c r="N17" s="89"/>
      <c r="O17" s="90"/>
      <c r="P17" s="88"/>
      <c r="Q17" s="98"/>
      <c r="R17" s="164"/>
      <c r="S17" s="165"/>
    </row>
    <row r="18" spans="1:21" s="70" customFormat="1" ht="9.6" customHeight="1">
      <c r="A18" s="61">
        <v>12</v>
      </c>
      <c r="B18" s="61" t="str">
        <f>IF($D18="","",VLOOKUP($D18,'[3]Prep. Principal S'!$A$11:$J$74,6))</f>
        <v>DA</v>
      </c>
      <c r="C18" s="61">
        <f>IF($D18="","",VLOOKUP($D18,'[3]Prep. Principal S'!$A$11:$J$74,7))</f>
        <v>0</v>
      </c>
      <c r="D18" s="79">
        <v>34</v>
      </c>
      <c r="E18" s="80" t="str">
        <f>UPPER(IF($D18="","",VLOOKUP($D18,'[3]Prep. Principal S'!$A$11:$J$74,2)))</f>
        <v>RODRIGUEZ ALVARO A</v>
      </c>
      <c r="F18" s="80"/>
      <c r="G18" s="80"/>
      <c r="H18" s="81" t="str">
        <f>IF($D18="","",VLOOKUP($D18,'[3]Prep. Principal S'!$A$11:$J$74,3))</f>
        <v>HUI</v>
      </c>
      <c r="I18" s="156"/>
      <c r="J18" s="168"/>
      <c r="K18" s="96"/>
      <c r="L18" s="88" t="str">
        <f>IF(K18="a",J16,IF(K18="b",J20,""))</f>
        <v/>
      </c>
      <c r="M18" s="90" t="s">
        <v>23</v>
      </c>
      <c r="N18" s="166" t="str">
        <f>IF(M18="a",L16,IF(M18="b",L20,""))</f>
        <v>RAPONE ALESSANDRO M</v>
      </c>
      <c r="O18" s="91"/>
      <c r="P18" s="88"/>
      <c r="Q18" s="98"/>
      <c r="R18" s="164"/>
      <c r="S18" s="165"/>
    </row>
    <row r="19" spans="1:21" s="70" customFormat="1" ht="9.6" customHeight="1">
      <c r="A19" s="61">
        <v>13</v>
      </c>
      <c r="B19" s="61" t="str">
        <f>IF($D19="","",VLOOKUP($D19,'[3]Prep. Principal S'!$A$11:$J$74,6))</f>
        <v>DA</v>
      </c>
      <c r="C19" s="61">
        <f>IF($D19="","",VLOOKUP($D19,'[3]Prep. Principal S'!$A$11:$J$74,7))</f>
        <v>0</v>
      </c>
      <c r="D19" s="79">
        <v>33</v>
      </c>
      <c r="E19" s="80" t="str">
        <f>UPPER(IF($D19="","",VLOOKUP($D19,'[3]Prep. Principal S'!$A$11:$J$74,2)))</f>
        <v>PUERTA HASSEF S</v>
      </c>
      <c r="F19" s="80"/>
      <c r="G19" s="80"/>
      <c r="H19" s="81" t="str">
        <f>IF($D19="","",VLOOKUP($D19,'[3]Prep. Principal S'!$A$11:$J$74,3))</f>
        <v>BOL</v>
      </c>
      <c r="I19" s="156" t="s">
        <v>17</v>
      </c>
      <c r="J19" s="88" t="str">
        <f>IF(I19="a",E19,IF(I19="b",E20,""))</f>
        <v>PUERTA HASSEF S</v>
      </c>
      <c r="K19" s="96"/>
      <c r="L19" s="162"/>
      <c r="M19" s="84"/>
      <c r="N19" s="89" t="s">
        <v>44</v>
      </c>
      <c r="O19" s="96"/>
      <c r="P19" s="88"/>
      <c r="Q19" s="98"/>
      <c r="R19" s="164"/>
      <c r="S19" s="165"/>
    </row>
    <row r="20" spans="1:21" s="70" customFormat="1" ht="9.6" customHeight="1">
      <c r="A20" s="61">
        <v>14</v>
      </c>
      <c r="B20" s="61">
        <f>IF($D20="","",VLOOKUP($D20,'[3]Prep. Principal S'!$A$11:$J$74,6))</f>
        <v>0</v>
      </c>
      <c r="C20" s="61">
        <f>IF($D20="","",VLOOKUP($D20,'[3]Prep. Principal S'!$A$11:$J$74,7))</f>
        <v>0</v>
      </c>
      <c r="D20" s="79">
        <v>37</v>
      </c>
      <c r="E20" s="80" t="str">
        <f>UPPER(IF($D20="","",VLOOKUP($D20,'[3]Prep. Principal S'!$A$11:$J$74,2)))</f>
        <v>BYE</v>
      </c>
      <c r="F20" s="80"/>
      <c r="G20" s="80"/>
      <c r="H20" s="81">
        <f>IF($D20="","",VLOOKUP($D20,'[3]Prep. Principal S'!$A$11:$J$74,3))</f>
        <v>0</v>
      </c>
      <c r="I20" s="156"/>
      <c r="J20" s="170"/>
      <c r="K20" s="171" t="s">
        <v>18</v>
      </c>
      <c r="L20" s="166" t="str">
        <f>IF(K20="a",J19,IF(K20="b",J21,""))</f>
        <v>GRISALES MATEO</v>
      </c>
      <c r="M20" s="167"/>
      <c r="N20" s="89" t="s">
        <v>51</v>
      </c>
      <c r="O20" s="96"/>
      <c r="P20" s="88"/>
      <c r="Q20" s="98"/>
      <c r="R20" s="164"/>
      <c r="S20" s="165"/>
    </row>
    <row r="21" spans="1:21" s="70" customFormat="1" ht="9.6" customHeight="1">
      <c r="A21" s="61">
        <v>15</v>
      </c>
      <c r="B21" s="61">
        <f>IF($D21="","",VLOOKUP($D21,'[3]Prep. Principal S'!$A$11:$J$74,6))</f>
        <v>0</v>
      </c>
      <c r="C21" s="61">
        <f>IF($D21="","",VLOOKUP($D21,'[3]Prep. Principal S'!$A$11:$J$74,7))</f>
        <v>0</v>
      </c>
      <c r="D21" s="79">
        <v>37</v>
      </c>
      <c r="E21" s="80" t="str">
        <f>UPPER(IF($D21="","",VLOOKUP($D21,'[3]Prep. Principal S'!$A$11:$J$74,2)))</f>
        <v>BYE</v>
      </c>
      <c r="F21" s="80"/>
      <c r="G21" s="80"/>
      <c r="H21" s="81">
        <f>IF($D21="","",VLOOKUP($D21,'[3]Prep. Principal S'!$A$11:$J$74,3))</f>
        <v>0</v>
      </c>
      <c r="I21" s="156" t="s">
        <v>21</v>
      </c>
      <c r="J21" s="166" t="str">
        <f>IF(I21="a",E21,IF(I21="b",E22,""))</f>
        <v>GRISALES MATEO</v>
      </c>
      <c r="K21" s="91"/>
      <c r="L21" s="89" t="s">
        <v>29</v>
      </c>
      <c r="M21" s="96"/>
      <c r="N21" s="89"/>
      <c r="O21" s="96"/>
      <c r="P21" s="88"/>
      <c r="Q21" s="98"/>
      <c r="R21" s="164"/>
      <c r="S21" s="165"/>
    </row>
    <row r="22" spans="1:21" s="70" customFormat="1" ht="9.6" customHeight="1">
      <c r="A22" s="60">
        <v>16</v>
      </c>
      <c r="B22" s="61" t="str">
        <f>IF($D22="","",VLOOKUP($D22,'[3]Prep. Principal S'!$A$11:$J$74,6))</f>
        <v>DA</v>
      </c>
      <c r="C22" s="61">
        <f>IF($D22="","",VLOOKUP($D22,'[3]Prep. Principal S'!$A$11:$J$74,7))</f>
        <v>33</v>
      </c>
      <c r="D22" s="62">
        <v>7</v>
      </c>
      <c r="E22" s="63" t="str">
        <f>UPPER(IF($D22="","",VLOOKUP($D22,'[3]Prep. Principal S'!$A$11:$J$74,2)))</f>
        <v>GRISALES MATEO</v>
      </c>
      <c r="F22" s="63"/>
      <c r="G22" s="63"/>
      <c r="H22" s="64" t="str">
        <f>IF($D22="","",VLOOKUP($D22,'[3]Prep. Principal S'!$A$11:$J$74,3))</f>
        <v>QUI</v>
      </c>
      <c r="I22" s="156"/>
      <c r="J22" s="172"/>
      <c r="K22" s="94"/>
      <c r="L22" s="89"/>
      <c r="M22" s="96"/>
      <c r="N22" s="86"/>
      <c r="O22" s="94"/>
      <c r="P22" s="88" t="str">
        <f>IF(O22="a",N14,IF(O22="b",N30,""))</f>
        <v/>
      </c>
      <c r="Q22" s="98" t="s">
        <v>18</v>
      </c>
      <c r="R22" s="164"/>
      <c r="S22" s="77" t="str">
        <f>IF(Q22="a",P14,IF(Q22="b",P30,""))</f>
        <v>GIRALDO DIEGO A</v>
      </c>
    </row>
    <row r="23" spans="1:21" s="70" customFormat="1" ht="9.6" customHeight="1">
      <c r="A23" s="60">
        <v>17</v>
      </c>
      <c r="B23" s="61" t="str">
        <f>IF($D23="","",VLOOKUP($D23,'[3]Prep. Principal S'!$A$11:$J$74,6))</f>
        <v>DA</v>
      </c>
      <c r="C23" s="61">
        <f>IF($D23="","",VLOOKUP($D23,'[3]Prep. Principal S'!$A$11:$J$74,7))</f>
        <v>6</v>
      </c>
      <c r="D23" s="62">
        <v>3</v>
      </c>
      <c r="E23" s="63" t="str">
        <f>UPPER(IF($D23="","",VLOOKUP($D23,'[3]Prep. Principal S'!$A$11:$J$74,2)))</f>
        <v>ORDUZ DIEGO</v>
      </c>
      <c r="F23" s="63"/>
      <c r="G23" s="63"/>
      <c r="H23" s="64" t="str">
        <f>IF($D23="","",VLOOKUP($D23,'[3]Prep. Principal S'!$A$11:$J$74,3))</f>
        <v>BOG</v>
      </c>
      <c r="I23" s="156" t="s">
        <v>17</v>
      </c>
      <c r="J23" s="77" t="str">
        <f>IF(I23="a",E23,IF(I23="b",E24,""))</f>
        <v>ORDUZ DIEGO</v>
      </c>
      <c r="K23" s="96"/>
      <c r="L23" s="89"/>
      <c r="M23" s="96"/>
      <c r="N23" s="89"/>
      <c r="O23" s="96"/>
      <c r="P23" s="88"/>
      <c r="Q23" s="98"/>
      <c r="R23" s="164"/>
      <c r="S23" s="298" t="s">
        <v>84</v>
      </c>
    </row>
    <row r="24" spans="1:21" s="70" customFormat="1" ht="9.6" customHeight="1">
      <c r="A24" s="61">
        <v>18</v>
      </c>
      <c r="B24" s="61">
        <f>IF($D24="","",VLOOKUP($D24,'[3]Prep. Principal S'!$A$11:$J$74,6))</f>
        <v>0</v>
      </c>
      <c r="C24" s="61">
        <f>IF($D24="","",VLOOKUP($D24,'[3]Prep. Principal S'!$A$11:$J$74,7))</f>
        <v>0</v>
      </c>
      <c r="D24" s="79">
        <v>37</v>
      </c>
      <c r="E24" s="80" t="str">
        <f>UPPER(IF($D24="","",VLOOKUP($D24,'[3]Prep. Principal S'!$A$11:$J$74,2)))</f>
        <v>BYE</v>
      </c>
      <c r="F24" s="80"/>
      <c r="G24" s="80"/>
      <c r="H24" s="81">
        <f>IF($D24="","",VLOOKUP($D24,'[3]Prep. Principal S'!$A$11:$J$74,3))</f>
        <v>0</v>
      </c>
      <c r="I24" s="156"/>
      <c r="J24" s="170"/>
      <c r="K24" s="171" t="s">
        <v>17</v>
      </c>
      <c r="L24" s="77" t="str">
        <f>IF(K24="a",J23,IF(K24="b",J25,""))</f>
        <v>ORDUZ DIEGO</v>
      </c>
      <c r="M24" s="96"/>
      <c r="N24" s="89"/>
      <c r="O24" s="96"/>
      <c r="P24" s="77"/>
      <c r="Q24" s="98"/>
      <c r="R24" s="164"/>
      <c r="S24" s="174"/>
    </row>
    <row r="25" spans="1:21" s="70" customFormat="1" ht="9.6" customHeight="1">
      <c r="A25" s="61">
        <v>19</v>
      </c>
      <c r="B25" s="61" t="str">
        <f>IF($D25="","",VLOOKUP($D25,'[3]Prep. Principal S'!$A$11:$J$74,6))</f>
        <v>DA</v>
      </c>
      <c r="C25" s="61">
        <f>IF($D25="","",VLOOKUP($D25,'[3]Prep. Principal S'!$A$11:$J$74,7))</f>
        <v>0</v>
      </c>
      <c r="D25" s="79">
        <v>32</v>
      </c>
      <c r="E25" s="80" t="str">
        <f>UPPER(IF($D25="","",VLOOKUP($D25,'[3]Prep. Principal S'!$A$11:$J$74,2)))</f>
        <v>PEÑARANDA LUIS M</v>
      </c>
      <c r="F25" s="80"/>
      <c r="G25" s="80"/>
      <c r="H25" s="81" t="str">
        <f>IF($D25="","",VLOOKUP($D25,'[3]Prep. Principal S'!$A$11:$J$74,3))</f>
        <v>CES</v>
      </c>
      <c r="I25" s="156" t="s">
        <v>23</v>
      </c>
      <c r="J25" s="158" t="str">
        <f>IF(I25="a",E25,IF(I25="b",E26,""))</f>
        <v>PEÑARANDA LUIS M</v>
      </c>
      <c r="K25" s="91"/>
      <c r="L25" s="160" t="s">
        <v>41</v>
      </c>
      <c r="M25" s="157"/>
      <c r="N25" s="89"/>
      <c r="O25" s="96"/>
      <c r="P25" s="77"/>
      <c r="Q25" s="98"/>
      <c r="R25" s="164"/>
      <c r="S25" s="174"/>
    </row>
    <row r="26" spans="1:21" s="70" customFormat="1" ht="9.6" customHeight="1">
      <c r="A26" s="61">
        <v>20</v>
      </c>
      <c r="B26" s="61" t="str">
        <f>IF($D26="","",VLOOKUP($D26,'[3]Prep. Principal S'!$A$11:$J$74,6))</f>
        <v>DA</v>
      </c>
      <c r="C26" s="61">
        <f>IF($D26="","",VLOOKUP($D26,'[3]Prep. Principal S'!$A$11:$J$74,7))</f>
        <v>0</v>
      </c>
      <c r="D26" s="79">
        <v>25</v>
      </c>
      <c r="E26" s="80" t="str">
        <f>UPPER(IF($D26="","",VLOOKUP($D26,'[3]Prep. Principal S'!$A$11:$J$74,2)))</f>
        <v>D´LUIZ MATEO</v>
      </c>
      <c r="F26" s="80"/>
      <c r="G26" s="80"/>
      <c r="H26" s="81" t="str">
        <f>IF($D26="","",VLOOKUP($D26,'[3]Prep. Principal S'!$A$11:$J$74,3))</f>
        <v>SUC</v>
      </c>
      <c r="I26" s="156"/>
      <c r="J26" s="168" t="s">
        <v>25</v>
      </c>
      <c r="K26" s="96"/>
      <c r="L26" s="88" t="str">
        <f>IF(K26="a",J24,IF(K26="b",J28,""))</f>
        <v/>
      </c>
      <c r="M26" s="90" t="s">
        <v>23</v>
      </c>
      <c r="N26" s="77" t="str">
        <f>IF(M26="a",L24,IF(M26="b",L28,""))</f>
        <v>ORDUZ DIEGO</v>
      </c>
      <c r="O26" s="96"/>
      <c r="P26" s="77"/>
      <c r="Q26" s="98"/>
      <c r="R26" s="164"/>
      <c r="S26" s="174"/>
      <c r="U26" s="165"/>
    </row>
    <row r="27" spans="1:21" s="70" customFormat="1" ht="9.6" customHeight="1">
      <c r="A27" s="61">
        <v>21</v>
      </c>
      <c r="B27" s="61" t="str">
        <f>IF($D27="","",VLOOKUP($D27,'[3]Prep. Principal S'!$A$11:$J$74,6))</f>
        <v>DA</v>
      </c>
      <c r="C27" s="61">
        <f>IF($D27="","",VLOOKUP($D27,'[3]Prep. Principal S'!$A$11:$J$74,7))</f>
        <v>0</v>
      </c>
      <c r="D27" s="79">
        <v>36</v>
      </c>
      <c r="E27" s="80" t="str">
        <f>UPPER(IF($D27="","",VLOOKUP($D27,'[3]Prep. Principal S'!$A$11:$J$74,2)))</f>
        <v>SANTOS JOSE A</v>
      </c>
      <c r="F27" s="80"/>
      <c r="G27" s="80"/>
      <c r="H27" s="81" t="str">
        <f>IF($D27="","",VLOOKUP($D27,'[3]Prep. Principal S'!$A$11:$J$74,3))</f>
        <v>GUA</v>
      </c>
      <c r="I27" s="156" t="s">
        <v>17</v>
      </c>
      <c r="J27" s="88" t="str">
        <f>IF(I27="a",E27,IF(I27="b",E28,""))</f>
        <v>SANTOS JOSE A</v>
      </c>
      <c r="K27" s="93"/>
      <c r="L27" s="162"/>
      <c r="M27" s="84"/>
      <c r="N27" s="160" t="s">
        <v>31</v>
      </c>
      <c r="O27" s="157"/>
      <c r="P27" s="77"/>
      <c r="Q27" s="98"/>
      <c r="R27" s="164"/>
      <c r="S27" s="174"/>
      <c r="U27" s="165"/>
    </row>
    <row r="28" spans="1:21" s="70" customFormat="1" ht="9.6" customHeight="1">
      <c r="A28" s="61">
        <v>22</v>
      </c>
      <c r="B28" s="61">
        <f>IF($D28="","",VLOOKUP($D28,'[3]Prep. Principal S'!$A$11:$J$74,6))</f>
        <v>0</v>
      </c>
      <c r="C28" s="61">
        <f>IF($D28="","",VLOOKUP($D28,'[3]Prep. Principal S'!$A$11:$J$74,7))</f>
        <v>0</v>
      </c>
      <c r="D28" s="79">
        <v>37</v>
      </c>
      <c r="E28" s="80" t="str">
        <f>UPPER(IF($D28="","",VLOOKUP($D28,'[3]Prep. Principal S'!$A$11:$J$74,2)))</f>
        <v>BYE</v>
      </c>
      <c r="F28" s="80"/>
      <c r="G28" s="80"/>
      <c r="H28" s="81">
        <f>IF($D28="","",VLOOKUP($D28,'[3]Prep. Principal S'!$A$11:$J$74,3))</f>
        <v>0</v>
      </c>
      <c r="I28" s="156"/>
      <c r="J28" s="170"/>
      <c r="K28" s="171" t="s">
        <v>18</v>
      </c>
      <c r="L28" s="166" t="str">
        <f>IF(K28="a",J27,IF(K28="b",J29,""))</f>
        <v>SANDOVAL JUAN P</v>
      </c>
      <c r="M28" s="167"/>
      <c r="N28" s="89"/>
      <c r="O28" s="90"/>
      <c r="P28" s="77"/>
      <c r="Q28" s="98"/>
      <c r="R28" s="164"/>
      <c r="S28" s="174"/>
      <c r="U28" s="165"/>
    </row>
    <row r="29" spans="1:21" s="70" customFormat="1" ht="9.6" customHeight="1">
      <c r="A29" s="61">
        <v>23</v>
      </c>
      <c r="B29" s="61">
        <f>IF($D29="","",VLOOKUP($D29,'[3]Prep. Principal S'!$A$11:$J$74,6))</f>
        <v>0</v>
      </c>
      <c r="C29" s="61">
        <f>IF($D29="","",VLOOKUP($D29,'[3]Prep. Principal S'!$A$11:$J$74,7))</f>
        <v>0</v>
      </c>
      <c r="D29" s="79">
        <v>37</v>
      </c>
      <c r="E29" s="80" t="str">
        <f>UPPER(IF($D29="","",VLOOKUP($D29,'[3]Prep. Principal S'!$A$11:$J$74,2)))</f>
        <v>BYE</v>
      </c>
      <c r="F29" s="80"/>
      <c r="G29" s="80"/>
      <c r="H29" s="81">
        <f>IF($D29="","",VLOOKUP($D29,'[3]Prep. Principal S'!$A$11:$J$74,3))</f>
        <v>0</v>
      </c>
      <c r="I29" s="156" t="s">
        <v>21</v>
      </c>
      <c r="J29" s="166" t="str">
        <f>IF(I29="a",E29,IF(I29="b",E30,""))</f>
        <v>SANDOVAL JUAN P</v>
      </c>
      <c r="K29" s="91"/>
      <c r="L29" s="89" t="s">
        <v>19</v>
      </c>
      <c r="M29" s="96"/>
      <c r="N29" s="89"/>
      <c r="O29" s="90"/>
      <c r="P29" s="77"/>
      <c r="Q29" s="98"/>
      <c r="R29" s="164"/>
      <c r="S29" s="174"/>
      <c r="U29" s="165"/>
    </row>
    <row r="30" spans="1:21" s="70" customFormat="1" ht="9.6" customHeight="1">
      <c r="A30" s="60">
        <v>24</v>
      </c>
      <c r="B30" s="61" t="str">
        <f>IF($D30="","",VLOOKUP($D30,'[3]Prep. Principal S'!$A$11:$J$74,6))</f>
        <v>DA</v>
      </c>
      <c r="C30" s="61">
        <f>IF($D30="","",VLOOKUP($D30,'[3]Prep. Principal S'!$A$11:$J$74,7))</f>
        <v>87</v>
      </c>
      <c r="D30" s="62">
        <v>14</v>
      </c>
      <c r="E30" s="63" t="str">
        <f>UPPER(IF($D30="","",VLOOKUP($D30,'[3]Prep. Principal S'!$A$11:$J$74,2)))</f>
        <v>SANDOVAL JUAN P</v>
      </c>
      <c r="F30" s="63"/>
      <c r="G30" s="63"/>
      <c r="H30" s="64" t="str">
        <f>IF($D30="","",VLOOKUP($D30,'[3]Prep. Principal S'!$A$11:$J$74,3))</f>
        <v>BOY</v>
      </c>
      <c r="I30" s="156"/>
      <c r="J30" s="168"/>
      <c r="K30" s="96"/>
      <c r="L30" s="86"/>
      <c r="M30" s="94"/>
      <c r="N30" s="88" t="str">
        <f>IF(M30="a",L26,IF(M30="b",L34,""))</f>
        <v/>
      </c>
      <c r="O30" s="90" t="s">
        <v>21</v>
      </c>
      <c r="P30" s="166" t="str">
        <f>IF(O30="a",N26,IF(O30="b",N34,""))</f>
        <v>GIRALDO DIEGO A</v>
      </c>
      <c r="Q30" s="98"/>
      <c r="R30" s="164"/>
      <c r="S30" s="174"/>
      <c r="U30" s="165"/>
    </row>
    <row r="31" spans="1:21" s="70" customFormat="1" ht="9.6" customHeight="1">
      <c r="A31" s="60">
        <v>25</v>
      </c>
      <c r="B31" s="61" t="str">
        <f>IF($D31="","",VLOOKUP($D31,'[3]Prep. Principal S'!$A$11:$J$74,6))</f>
        <v>DA</v>
      </c>
      <c r="C31" s="61">
        <f>IF($D31="","",VLOOKUP($D31,'[3]Prep. Principal S'!$A$11:$J$74,7))</f>
        <v>42</v>
      </c>
      <c r="D31" s="62">
        <v>10</v>
      </c>
      <c r="E31" s="63" t="str">
        <f>UPPER(IF($D31="","",VLOOKUP($D31,'[3]Prep. Principal S'!$A$11:$J$74,2)))</f>
        <v>GIRALDO DIEGO A</v>
      </c>
      <c r="F31" s="63"/>
      <c r="G31" s="63"/>
      <c r="H31" s="64" t="str">
        <f>IF($D31="","",VLOOKUP($D31,'[3]Prep. Principal S'!$A$11:$J$74,3))</f>
        <v>ANT</v>
      </c>
      <c r="I31" s="156" t="s">
        <v>17</v>
      </c>
      <c r="J31" s="77" t="str">
        <f>IF(I31="a",E31,IF(I31="b",E32,""))</f>
        <v>GIRALDO DIEGO A</v>
      </c>
      <c r="K31" s="96"/>
      <c r="L31" s="89"/>
      <c r="M31" s="96"/>
      <c r="N31" s="162"/>
      <c r="O31" s="90"/>
      <c r="P31" s="107" t="s">
        <v>27</v>
      </c>
      <c r="Q31" s="175"/>
      <c r="R31" s="164"/>
      <c r="S31" s="174"/>
      <c r="U31" s="165"/>
    </row>
    <row r="32" spans="1:21" s="70" customFormat="1" ht="9.6" customHeight="1">
      <c r="A32" s="61">
        <v>26</v>
      </c>
      <c r="B32" s="61">
        <f>IF($D32="","",VLOOKUP($D32,'[3]Prep. Principal S'!$A$11:$J$74,6))</f>
        <v>0</v>
      </c>
      <c r="C32" s="61">
        <f>IF($D32="","",VLOOKUP($D32,'[3]Prep. Principal S'!$A$11:$J$74,7))</f>
        <v>0</v>
      </c>
      <c r="D32" s="79">
        <v>37</v>
      </c>
      <c r="E32" s="80" t="str">
        <f>UPPER(IF($D32="","",VLOOKUP($D32,'[3]Prep. Principal S'!$A$11:$J$74,2)))</f>
        <v>BYE</v>
      </c>
      <c r="F32" s="80"/>
      <c r="G32" s="80"/>
      <c r="H32" s="81">
        <f>IF($D32="","",VLOOKUP($D32,'[3]Prep. Principal S'!$A$11:$J$74,3))</f>
        <v>0</v>
      </c>
      <c r="I32" s="156"/>
      <c r="J32" s="170"/>
      <c r="K32" s="171" t="s">
        <v>23</v>
      </c>
      <c r="L32" s="77" t="str">
        <f>IF(K32="a",J31,IF(K32="b",J33,""))</f>
        <v>GIRALDO DIEGO A</v>
      </c>
      <c r="M32" s="96"/>
      <c r="N32" s="89"/>
      <c r="O32" s="90"/>
      <c r="P32" s="173"/>
      <c r="Q32" s="163"/>
      <c r="R32" s="164"/>
      <c r="S32" s="174"/>
      <c r="U32" s="165"/>
    </row>
    <row r="33" spans="1:21" s="70" customFormat="1" ht="9.6" customHeight="1">
      <c r="A33" s="61">
        <v>27</v>
      </c>
      <c r="B33" s="61">
        <f>IF($D33="","",VLOOKUP($D33,'[3]Prep. Principal S'!$A$11:$J$74,6))</f>
        <v>0</v>
      </c>
      <c r="C33" s="61">
        <f>IF($D33="","",VLOOKUP($D33,'[3]Prep. Principal S'!$A$11:$J$74,7))</f>
        <v>0</v>
      </c>
      <c r="D33" s="79">
        <v>37</v>
      </c>
      <c r="E33" s="80" t="str">
        <f>UPPER(IF($D33="","",VLOOKUP($D33,'[3]Prep. Principal S'!$A$11:$J$74,2)))</f>
        <v>BYE</v>
      </c>
      <c r="F33" s="80"/>
      <c r="G33" s="80"/>
      <c r="H33" s="81">
        <f>IF($D33="","",VLOOKUP($D33,'[3]Prep. Principal S'!$A$11:$J$74,3))</f>
        <v>0</v>
      </c>
      <c r="I33" s="156" t="s">
        <v>21</v>
      </c>
      <c r="J33" s="158" t="str">
        <f>IF(I33="a",E33,IF(I33="b",E34,""))</f>
        <v>ALFONSO DAVID</v>
      </c>
      <c r="K33" s="91"/>
      <c r="L33" s="160" t="s">
        <v>24</v>
      </c>
      <c r="M33" s="157"/>
      <c r="N33" s="89"/>
      <c r="O33" s="90"/>
      <c r="P33" s="173"/>
      <c r="Q33" s="163"/>
      <c r="R33" s="164"/>
      <c r="S33" s="174"/>
      <c r="U33" s="165"/>
    </row>
    <row r="34" spans="1:21" s="70" customFormat="1" ht="9.6" customHeight="1">
      <c r="A34" s="61">
        <v>28</v>
      </c>
      <c r="B34" s="61" t="str">
        <f>IF($D34="","",VLOOKUP($D34,'[3]Prep. Principal S'!$A$11:$J$74,6))</f>
        <v>DA</v>
      </c>
      <c r="C34" s="61">
        <f>IF($D34="","",VLOOKUP($D34,'[3]Prep. Principal S'!$A$11:$J$74,7))</f>
        <v>254</v>
      </c>
      <c r="D34" s="79">
        <v>20</v>
      </c>
      <c r="E34" s="80" t="str">
        <f>UPPER(IF($D34="","",VLOOKUP($D34,'[3]Prep. Principal S'!$A$11:$J$74,2)))</f>
        <v>ALFONSO DAVID</v>
      </c>
      <c r="F34" s="80"/>
      <c r="G34" s="80"/>
      <c r="H34" s="81" t="str">
        <f>IF($D34="","",VLOOKUP($D34,'[3]Prep. Principal S'!$A$11:$J$74,3))</f>
        <v>VAL</v>
      </c>
      <c r="I34" s="156"/>
      <c r="J34" s="172"/>
      <c r="K34" s="94"/>
      <c r="L34" s="88" t="str">
        <f>IF(K34="a",J32,IF(K34="b",J36,""))</f>
        <v/>
      </c>
      <c r="M34" s="90" t="s">
        <v>23</v>
      </c>
      <c r="N34" s="166" t="str">
        <f>IF(M34="a",L32,IF(M34="b",L36,""))</f>
        <v>GIRALDO DIEGO A</v>
      </c>
      <c r="O34" s="91"/>
      <c r="P34" s="173"/>
      <c r="Q34" s="163"/>
      <c r="R34" s="164"/>
      <c r="S34" s="174"/>
      <c r="U34" s="165"/>
    </row>
    <row r="35" spans="1:21" s="70" customFormat="1" ht="9.6" customHeight="1">
      <c r="A35" s="61">
        <v>29</v>
      </c>
      <c r="B35" s="61" t="str">
        <f>IF($D35="","",VLOOKUP($D35,'[3]Prep. Principal S'!$A$11:$J$74,6))</f>
        <v>DA</v>
      </c>
      <c r="C35" s="61">
        <f>IF($D35="","",VLOOKUP($D35,'[3]Prep. Principal S'!$A$11:$J$74,7))</f>
        <v>0</v>
      </c>
      <c r="D35" s="79">
        <v>29</v>
      </c>
      <c r="E35" s="80" t="str">
        <f>UPPER(IF($D35="","",VLOOKUP($D35,'[3]Prep. Principal S'!$A$11:$J$74,2)))</f>
        <v>MEJIA CARLOS J</v>
      </c>
      <c r="F35" s="80"/>
      <c r="G35" s="80"/>
      <c r="H35" s="81" t="str">
        <f>IF($D35="","",VLOOKUP($D35,'[3]Prep. Principal S'!$A$11:$J$74,3))</f>
        <v>ATL</v>
      </c>
      <c r="I35" s="156" t="s">
        <v>17</v>
      </c>
      <c r="J35" s="88" t="str">
        <f>IF(I35="a",E35,IF(I35="b",E36,""))</f>
        <v>MEJIA CARLOS J</v>
      </c>
      <c r="K35" s="96"/>
      <c r="L35" s="162"/>
      <c r="M35" s="84"/>
      <c r="N35" s="89" t="s">
        <v>52</v>
      </c>
      <c r="O35" s="96"/>
      <c r="P35" s="173"/>
      <c r="Q35" s="163"/>
      <c r="R35" s="164"/>
      <c r="S35" s="174"/>
      <c r="U35" s="165"/>
    </row>
    <row r="36" spans="1:21" s="70" customFormat="1" ht="9.6" customHeight="1">
      <c r="A36" s="61">
        <v>30</v>
      </c>
      <c r="B36" s="61">
        <f>IF($D36="","",VLOOKUP($D36,'[3]Prep. Principal S'!$A$11:$J$74,6))</f>
        <v>0</v>
      </c>
      <c r="C36" s="61">
        <f>IF($D36="","",VLOOKUP($D36,'[3]Prep. Principal S'!$A$11:$J$74,7))</f>
        <v>0</v>
      </c>
      <c r="D36" s="79">
        <v>37</v>
      </c>
      <c r="E36" s="80" t="str">
        <f>UPPER(IF($D36="","",VLOOKUP($D36,'[3]Prep. Principal S'!$A$11:$J$74,2)))</f>
        <v>BYE</v>
      </c>
      <c r="F36" s="80"/>
      <c r="G36" s="80"/>
      <c r="H36" s="81">
        <f>IF($D36="","",VLOOKUP($D36,'[3]Prep. Principal S'!$A$11:$J$74,3))</f>
        <v>0</v>
      </c>
      <c r="I36" s="156"/>
      <c r="J36" s="170"/>
      <c r="K36" s="171" t="s">
        <v>18</v>
      </c>
      <c r="L36" s="166" t="str">
        <f>IF(K36="a",J35,IF(K36="b",J37,""))</f>
        <v>LOPEZ SEBASTIAN.</v>
      </c>
      <c r="M36" s="167"/>
      <c r="N36" s="89"/>
      <c r="O36" s="96"/>
      <c r="P36" s="173"/>
      <c r="Q36" s="163"/>
      <c r="R36" s="164"/>
      <c r="S36" s="174"/>
      <c r="U36" s="165"/>
    </row>
    <row r="37" spans="1:21" s="70" customFormat="1" ht="9.6" customHeight="1">
      <c r="A37" s="61">
        <v>31</v>
      </c>
      <c r="B37" s="61">
        <f>IF($D37="","",VLOOKUP($D37,'[3]Prep. Principal S'!$A$11:$J$74,6))</f>
        <v>0</v>
      </c>
      <c r="C37" s="61">
        <f>IF($D37="","",VLOOKUP($D37,'[3]Prep. Principal S'!$A$11:$J$74,7))</f>
        <v>0</v>
      </c>
      <c r="D37" s="79">
        <v>37</v>
      </c>
      <c r="E37" s="80" t="str">
        <f>UPPER(IF($D37="","",VLOOKUP($D37,'[3]Prep. Principal S'!$A$11:$J$74,2)))</f>
        <v>BYE</v>
      </c>
      <c r="F37" s="80"/>
      <c r="G37" s="80"/>
      <c r="H37" s="81">
        <f>IF($D37="","",VLOOKUP($D37,'[3]Prep. Principal S'!$A$11:$J$74,3))</f>
        <v>0</v>
      </c>
      <c r="I37" s="156" t="s">
        <v>21</v>
      </c>
      <c r="J37" s="166" t="str">
        <f>IF(I37="a",E37,IF(I37="b",E38,""))</f>
        <v>LOPEZ SEBASTIAN.</v>
      </c>
      <c r="K37" s="91"/>
      <c r="L37" s="89" t="s">
        <v>42</v>
      </c>
      <c r="M37" s="96"/>
      <c r="N37" s="96"/>
      <c r="O37" s="96"/>
      <c r="P37" s="176" t="s">
        <v>43</v>
      </c>
      <c r="Q37" s="163" t="s">
        <v>18</v>
      </c>
      <c r="R37" s="177"/>
      <c r="S37" s="297" t="str">
        <f>IF(Q37="a",S22,IF(Q37="b",S54,""))</f>
        <v>PLAZAS JOSE A</v>
      </c>
      <c r="U37" s="165"/>
    </row>
    <row r="38" spans="1:21" s="70" customFormat="1" ht="9.6" customHeight="1">
      <c r="A38" s="60">
        <v>32</v>
      </c>
      <c r="B38" s="61" t="str">
        <f>IF($D38="","",VLOOKUP($D38,'[3]Prep. Principal S'!$A$11:$J$74,6))</f>
        <v>DA</v>
      </c>
      <c r="C38" s="61">
        <f>IF($D38="","",VLOOKUP($D38,'[3]Prep. Principal S'!$A$11:$J$74,7))</f>
        <v>17</v>
      </c>
      <c r="D38" s="62">
        <v>5</v>
      </c>
      <c r="E38" s="63" t="str">
        <f>UPPER(IF($D38="","",VLOOKUP($D38,'[3]Prep. Principal S'!$A$11:$J$74,2)))</f>
        <v>LOPEZ SEBASTIAN.</v>
      </c>
      <c r="F38" s="63"/>
      <c r="G38" s="63"/>
      <c r="H38" s="64" t="str">
        <f>IF($D38="","",VLOOKUP($D38,'[3]Prep. Principal S'!$A$11:$J$74,3))</f>
        <v>CUN</v>
      </c>
      <c r="I38" s="156"/>
      <c r="J38" s="168"/>
      <c r="K38" s="96"/>
      <c r="L38" s="89"/>
      <c r="M38" s="96"/>
      <c r="N38" s="101"/>
      <c r="O38" s="178"/>
      <c r="P38" s="77" t="str">
        <f>IF(O38="a",P22,IF(O38="b",P54,""))</f>
        <v/>
      </c>
      <c r="Q38" s="163"/>
      <c r="R38" s="164"/>
      <c r="S38" s="375" t="s">
        <v>167</v>
      </c>
      <c r="T38" s="180"/>
      <c r="U38" s="165"/>
    </row>
    <row r="39" spans="1:21" s="70" customFormat="1" ht="9.6" customHeight="1">
      <c r="A39" s="60">
        <v>33</v>
      </c>
      <c r="B39" s="61" t="str">
        <f>IF($D39="","",VLOOKUP($D39,'[3]Prep. Principal S'!$A$11:$J$74,6))</f>
        <v>DA</v>
      </c>
      <c r="C39" s="61">
        <f>IF($D39="","",VLOOKUP($D39,'[3]Prep. Principal S'!$A$11:$J$74,7))</f>
        <v>35</v>
      </c>
      <c r="D39" s="62">
        <v>8</v>
      </c>
      <c r="E39" s="63" t="str">
        <f>UPPER(IF($D39="","",VLOOKUP($D39,'[3]Prep. Principal S'!$A$11:$J$74,2)))</f>
        <v>LOPEZ JAVIER A</v>
      </c>
      <c r="F39" s="63"/>
      <c r="G39" s="63"/>
      <c r="H39" s="64" t="str">
        <f>IF($D39="","",VLOOKUP($D39,'[3]Prep. Principal S'!$A$11:$J$74,3))</f>
        <v>CAS</v>
      </c>
      <c r="I39" s="156" t="s">
        <v>17</v>
      </c>
      <c r="J39" s="77" t="str">
        <f>IF(I39="a",E39,IF(I39="b",E40,""))</f>
        <v>LOPEZ JAVIER A</v>
      </c>
      <c r="K39" s="93"/>
      <c r="L39" s="89"/>
      <c r="M39" s="96"/>
      <c r="N39" s="89"/>
      <c r="O39" s="96"/>
      <c r="P39" s="181"/>
      <c r="Q39" s="163"/>
      <c r="R39" s="164"/>
      <c r="S39" s="174"/>
      <c r="T39" s="165"/>
      <c r="U39" s="165"/>
    </row>
    <row r="40" spans="1:21" s="70" customFormat="1" ht="9.6" customHeight="1">
      <c r="A40" s="61">
        <v>34</v>
      </c>
      <c r="B40" s="61">
        <f>IF($D40="","",VLOOKUP($D40,'[3]Prep. Principal S'!$A$11:$J$74,6))</f>
        <v>0</v>
      </c>
      <c r="C40" s="61">
        <f>IF($D40="","",VLOOKUP($D40,'[3]Prep. Principal S'!$A$11:$J$74,7))</f>
        <v>0</v>
      </c>
      <c r="D40" s="79">
        <v>37</v>
      </c>
      <c r="E40" s="80" t="str">
        <f>UPPER(IF($D40="","",VLOOKUP($D40,'[3]Prep. Principal S'!$A$11:$J$74,2)))</f>
        <v>BYE</v>
      </c>
      <c r="F40" s="80"/>
      <c r="G40" s="80"/>
      <c r="H40" s="81">
        <f>IF($D40="","",VLOOKUP($D40,'[3]Prep. Principal S'!$A$11:$J$74,3))</f>
        <v>0</v>
      </c>
      <c r="I40" s="156"/>
      <c r="J40" s="170"/>
      <c r="K40" s="171" t="s">
        <v>23</v>
      </c>
      <c r="L40" s="77" t="str">
        <f>IF(K40="a",J39,IF(K40="b",J41,""))</f>
        <v>LOPEZ JAVIER A</v>
      </c>
      <c r="M40" s="96"/>
      <c r="N40" s="89"/>
      <c r="O40" s="96"/>
      <c r="P40" s="105"/>
      <c r="Q40" s="182"/>
      <c r="R40" s="164"/>
      <c r="S40" s="174"/>
      <c r="T40" s="165"/>
      <c r="U40" s="165"/>
    </row>
    <row r="41" spans="1:21" s="70" customFormat="1" ht="9.6" customHeight="1">
      <c r="A41" s="61">
        <v>35</v>
      </c>
      <c r="B41" s="61">
        <f>IF($D41="","",VLOOKUP($D41,'[3]Prep. Principal S'!$A$11:$J$74,6))</f>
        <v>0</v>
      </c>
      <c r="C41" s="61">
        <f>IF($D41="","",VLOOKUP($D41,'[3]Prep. Principal S'!$A$11:$J$74,7))</f>
        <v>0</v>
      </c>
      <c r="D41" s="79">
        <v>37</v>
      </c>
      <c r="E41" s="80" t="str">
        <f>UPPER(IF($D41="","",VLOOKUP($D41,'[3]Prep. Principal S'!$A$11:$J$74,2)))</f>
        <v>BYE</v>
      </c>
      <c r="F41" s="80"/>
      <c r="G41" s="80"/>
      <c r="H41" s="81">
        <f>IF($D41="","",VLOOKUP($D41,'[3]Prep. Principal S'!$A$11:$J$74,3))</f>
        <v>0</v>
      </c>
      <c r="I41" s="156" t="s">
        <v>21</v>
      </c>
      <c r="J41" s="158" t="str">
        <f>IF(I41="a",E41,IF(I41="b",E42,""))</f>
        <v xml:space="preserve">SALAZAR B NICOLAS </v>
      </c>
      <c r="K41" s="91"/>
      <c r="L41" s="160" t="s">
        <v>19</v>
      </c>
      <c r="M41" s="157"/>
      <c r="N41" s="89"/>
      <c r="O41" s="96"/>
      <c r="P41" s="173"/>
      <c r="Q41" s="163"/>
      <c r="R41" s="164"/>
      <c r="S41" s="174"/>
      <c r="T41" s="165"/>
      <c r="U41" s="165"/>
    </row>
    <row r="42" spans="1:21" s="70" customFormat="1" ht="9.6" customHeight="1">
      <c r="A42" s="61">
        <v>36</v>
      </c>
      <c r="B42" s="61" t="str">
        <f>IF($D42="","",VLOOKUP($D42,'[3]Prep. Principal S'!$A$11:$J$74,6))</f>
        <v>DA</v>
      </c>
      <c r="C42" s="61">
        <f>IF($D42="","",VLOOKUP($D42,'[3]Prep. Principal S'!$A$11:$J$74,7))</f>
        <v>0</v>
      </c>
      <c r="D42" s="79">
        <v>35</v>
      </c>
      <c r="E42" s="80" t="str">
        <f>UPPER(IF($D42="","",VLOOKUP($D42,'[3]Prep. Principal S'!$A$11:$J$74,2)))</f>
        <v xml:space="preserve">SALAZAR B NICOLAS </v>
      </c>
      <c r="F42" s="80"/>
      <c r="G42" s="80"/>
      <c r="H42" s="81" t="str">
        <f>IF($D42="","",VLOOKUP($D42,'[3]Prep. Principal S'!$A$11:$J$74,3))</f>
        <v>QUI</v>
      </c>
      <c r="I42" s="156"/>
      <c r="J42" s="168"/>
      <c r="K42" s="96"/>
      <c r="L42" s="88" t="str">
        <f>IF(K42="a",J40,IF(K42="b",J44,""))</f>
        <v/>
      </c>
      <c r="M42" s="90" t="s">
        <v>18</v>
      </c>
      <c r="N42" s="77" t="str">
        <f>IF(M42="a",L40,IF(M42="b",L44,""))</f>
        <v>CORINALDI ALLAN R</v>
      </c>
      <c r="O42" s="96"/>
      <c r="P42" s="173"/>
      <c r="Q42" s="163"/>
      <c r="R42" s="164"/>
      <c r="S42" s="174"/>
      <c r="T42" s="165"/>
      <c r="U42" s="165"/>
    </row>
    <row r="43" spans="1:21" s="70" customFormat="1" ht="9.6" customHeight="1">
      <c r="A43" s="61">
        <v>37</v>
      </c>
      <c r="B43" s="61" t="str">
        <f>IF($D43="","",VLOOKUP($D43,'[3]Prep. Principal S'!$A$11:$J$74,6))</f>
        <v>DA</v>
      </c>
      <c r="C43" s="61">
        <f>IF($D43="","",VLOOKUP($D43,'[3]Prep. Principal S'!$A$11:$J$74,7))</f>
        <v>97</v>
      </c>
      <c r="D43" s="79">
        <v>17</v>
      </c>
      <c r="E43" s="80" t="str">
        <f>UPPER(IF($D43="","",VLOOKUP($D43,'[3]Prep. Principal S'!$A$11:$J$74,2)))</f>
        <v>LIZARAZO HAROLD S</v>
      </c>
      <c r="F43" s="80"/>
      <c r="G43" s="80"/>
      <c r="H43" s="81" t="str">
        <f>IF($D43="","",VLOOKUP($D43,'[3]Prep. Principal S'!$A$11:$J$74,3))</f>
        <v>BOY</v>
      </c>
      <c r="I43" s="156" t="s">
        <v>17</v>
      </c>
      <c r="J43" s="88" t="str">
        <f>IF(I43="a",E43,IF(I43="b",E44,""))</f>
        <v>LIZARAZO HAROLD S</v>
      </c>
      <c r="K43" s="96"/>
      <c r="L43" s="162"/>
      <c r="M43" s="84"/>
      <c r="N43" s="160" t="s">
        <v>53</v>
      </c>
      <c r="O43" s="157"/>
      <c r="P43" s="173"/>
      <c r="Q43" s="163"/>
      <c r="R43" s="164"/>
      <c r="S43" s="174"/>
      <c r="T43" s="165"/>
      <c r="U43" s="165"/>
    </row>
    <row r="44" spans="1:21" s="70" customFormat="1" ht="9.6" customHeight="1">
      <c r="A44" s="61">
        <v>38</v>
      </c>
      <c r="B44" s="61">
        <f>IF($D44="","",VLOOKUP($D44,'[3]Prep. Principal S'!$A$11:$J$74,6))</f>
        <v>0</v>
      </c>
      <c r="C44" s="61">
        <f>IF($D44="","",VLOOKUP($D44,'[3]Prep. Principal S'!$A$11:$J$74,7))</f>
        <v>0</v>
      </c>
      <c r="D44" s="79">
        <v>37</v>
      </c>
      <c r="E44" s="80" t="str">
        <f>UPPER(IF($D44="","",VLOOKUP($D44,'[3]Prep. Principal S'!$A$11:$J$74,2)))</f>
        <v>BYE</v>
      </c>
      <c r="F44" s="80"/>
      <c r="G44" s="80"/>
      <c r="H44" s="81">
        <f>IF($D44="","",VLOOKUP($D44,'[3]Prep. Principal S'!$A$11:$J$74,3))</f>
        <v>0</v>
      </c>
      <c r="I44" s="156"/>
      <c r="J44" s="170"/>
      <c r="K44" s="171" t="s">
        <v>18</v>
      </c>
      <c r="L44" s="166" t="str">
        <f>IF(K44="a",J43,IF(K44="b",J45,""))</f>
        <v>CORINALDI ALLAN R</v>
      </c>
      <c r="M44" s="167"/>
      <c r="N44" s="89"/>
      <c r="O44" s="90"/>
      <c r="P44" s="173"/>
      <c r="Q44" s="163"/>
      <c r="R44" s="164"/>
      <c r="S44" s="174"/>
      <c r="T44" s="165"/>
      <c r="U44" s="165"/>
    </row>
    <row r="45" spans="1:21" s="70" customFormat="1" ht="9.6" customHeight="1">
      <c r="A45" s="61">
        <v>39</v>
      </c>
      <c r="B45" s="61">
        <f>IF($D45="","",VLOOKUP($D45,'[3]Prep. Principal S'!$A$11:$J$74,6))</f>
        <v>0</v>
      </c>
      <c r="C45" s="61">
        <f>IF($D45="","",VLOOKUP($D45,'[3]Prep. Principal S'!$A$11:$J$74,7))</f>
        <v>0</v>
      </c>
      <c r="D45" s="79">
        <v>37</v>
      </c>
      <c r="E45" s="80" t="str">
        <f>UPPER(IF($D45="","",VLOOKUP($D45,'[3]Prep. Principal S'!$A$11:$J$74,2)))</f>
        <v>BYE</v>
      </c>
      <c r="F45" s="80"/>
      <c r="G45" s="80"/>
      <c r="H45" s="81">
        <f>IF($D45="","",VLOOKUP($D45,'[3]Prep. Principal S'!$A$11:$J$74,3))</f>
        <v>0</v>
      </c>
      <c r="I45" s="156" t="s">
        <v>21</v>
      </c>
      <c r="J45" s="166" t="str">
        <f>IF(I45="a",E45,IF(I45="b",E46,""))</f>
        <v>CORINALDI ALLAN R</v>
      </c>
      <c r="K45" s="91"/>
      <c r="L45" s="89" t="s">
        <v>44</v>
      </c>
      <c r="M45" s="96"/>
      <c r="N45" s="89"/>
      <c r="O45" s="90"/>
      <c r="P45" s="173"/>
      <c r="Q45" s="163"/>
      <c r="R45" s="164"/>
      <c r="S45" s="174"/>
      <c r="T45" s="165"/>
      <c r="U45" s="165"/>
    </row>
    <row r="46" spans="1:21" s="70" customFormat="1" ht="9.6" customHeight="1">
      <c r="A46" s="60">
        <v>40</v>
      </c>
      <c r="B46" s="61" t="str">
        <f>IF($D46="","",VLOOKUP($D46,'[3]Prep. Principal S'!$A$11:$J$74,6))</f>
        <v>DA</v>
      </c>
      <c r="C46" s="61">
        <f>IF($D46="","",VLOOKUP($D46,'[3]Prep. Principal S'!$A$11:$J$74,7))</f>
        <v>57</v>
      </c>
      <c r="D46" s="62">
        <v>12</v>
      </c>
      <c r="E46" s="63" t="str">
        <f>UPPER(IF($D46="","",VLOOKUP($D46,'[3]Prep. Principal S'!$A$11:$J$74,2)))</f>
        <v>CORINALDI ALLAN R</v>
      </c>
      <c r="F46" s="63"/>
      <c r="G46" s="63"/>
      <c r="H46" s="64" t="str">
        <f>IF($D46="","",VLOOKUP($D46,'[3]Prep. Principal S'!$A$11:$J$74,3))</f>
        <v>NOR</v>
      </c>
      <c r="I46" s="156"/>
      <c r="J46" s="172"/>
      <c r="K46" s="94"/>
      <c r="L46" s="86"/>
      <c r="M46" s="94"/>
      <c r="N46" s="88" t="str">
        <f>IF(M46="a",L42,IF(M46="b",L50,""))</f>
        <v/>
      </c>
      <c r="O46" s="90" t="s">
        <v>23</v>
      </c>
      <c r="P46" s="77" t="str">
        <f>IF(O46="a",N42,IF(O46="b",N50,""))</f>
        <v>CORINALDI ALLAN R</v>
      </c>
      <c r="Q46" s="163"/>
      <c r="R46" s="164"/>
      <c r="S46" s="174"/>
      <c r="T46" s="165"/>
      <c r="U46" s="165"/>
    </row>
    <row r="47" spans="1:21" s="70" customFormat="1" ht="9.6" customHeight="1">
      <c r="A47" s="60">
        <v>41</v>
      </c>
      <c r="B47" s="61" t="str">
        <f>IF($D47="","",VLOOKUP($D47,'[3]Prep. Principal S'!$A$11:$J$74,6))</f>
        <v>DA</v>
      </c>
      <c r="C47" s="61">
        <f>IF($D47="","",VLOOKUP($D47,'[3]Prep. Principal S'!$A$11:$J$74,7))</f>
        <v>96</v>
      </c>
      <c r="D47" s="62">
        <v>16</v>
      </c>
      <c r="E47" s="63" t="str">
        <f>UPPER(IF($D47="","",VLOOKUP($D47,'[3]Prep. Principal S'!$A$11:$J$74,2)))</f>
        <v>HERRERA DAVID A</v>
      </c>
      <c r="F47" s="63"/>
      <c r="G47" s="63"/>
      <c r="H47" s="64" t="str">
        <f>IF($D47="","",VLOOKUP($D47,'[3]Prep. Principal S'!$A$11:$J$74,3))</f>
        <v>ATL</v>
      </c>
      <c r="I47" s="156" t="s">
        <v>17</v>
      </c>
      <c r="J47" s="77" t="str">
        <f>IF(I47="a",E47,IF(I47="b",E48,""))</f>
        <v>HERRERA DAVID A</v>
      </c>
      <c r="K47" s="96"/>
      <c r="L47" s="89"/>
      <c r="M47" s="96"/>
      <c r="N47" s="162"/>
      <c r="O47" s="90"/>
      <c r="P47" s="296" t="s">
        <v>60</v>
      </c>
      <c r="Q47" s="169"/>
      <c r="R47" s="164"/>
      <c r="S47" s="174"/>
      <c r="T47" s="165"/>
      <c r="U47" s="165"/>
    </row>
    <row r="48" spans="1:21" s="70" customFormat="1" ht="9.6" customHeight="1">
      <c r="A48" s="61">
        <v>42</v>
      </c>
      <c r="B48" s="61">
        <f>IF($D48="","",VLOOKUP($D48,'[3]Prep. Principal S'!$A$11:$J$74,6))</f>
        <v>0</v>
      </c>
      <c r="C48" s="61">
        <f>IF($D48="","",VLOOKUP($D48,'[3]Prep. Principal S'!$A$11:$J$74,7))</f>
        <v>0</v>
      </c>
      <c r="D48" s="79">
        <v>37</v>
      </c>
      <c r="E48" s="80" t="str">
        <f>UPPER(IF($D48="","",VLOOKUP($D48,'[3]Prep. Principal S'!$A$11:$J$74,2)))</f>
        <v>BYE</v>
      </c>
      <c r="F48" s="80"/>
      <c r="G48" s="80"/>
      <c r="H48" s="81">
        <f>IF($D48="","",VLOOKUP($D48,'[3]Prep. Principal S'!$A$11:$J$74,3))</f>
        <v>0</v>
      </c>
      <c r="I48" s="156"/>
      <c r="J48" s="170"/>
      <c r="K48" s="171" t="s">
        <v>23</v>
      </c>
      <c r="L48" s="77" t="str">
        <f>IF(K48="a",J47,IF(K48="b",J49,""))</f>
        <v>HERRERA DAVID A</v>
      </c>
      <c r="M48" s="96"/>
      <c r="N48" s="89"/>
      <c r="O48" s="90"/>
      <c r="P48" s="88"/>
      <c r="Q48" s="98"/>
      <c r="R48" s="164"/>
      <c r="S48" s="174"/>
      <c r="T48" s="165"/>
      <c r="U48" s="165"/>
    </row>
    <row r="49" spans="1:21" s="70" customFormat="1" ht="9.6" customHeight="1">
      <c r="A49" s="61">
        <v>43</v>
      </c>
      <c r="B49" s="61">
        <f>IF($D49="","",VLOOKUP($D49,'[3]Prep. Principal S'!$A$11:$J$74,6))</f>
        <v>0</v>
      </c>
      <c r="C49" s="61">
        <f>IF($D49="","",VLOOKUP($D49,'[3]Prep. Principal S'!$A$11:$J$74,7))</f>
        <v>0</v>
      </c>
      <c r="D49" s="79">
        <v>37</v>
      </c>
      <c r="E49" s="80" t="str">
        <f>UPPER(IF($D49="","",VLOOKUP($D49,'[3]Prep. Principal S'!$A$11:$J$74,2)))</f>
        <v>BYE</v>
      </c>
      <c r="F49" s="80"/>
      <c r="G49" s="80"/>
      <c r="H49" s="81">
        <f>IF($D49="","",VLOOKUP($D49,'[3]Prep. Principal S'!$A$11:$J$74,3))</f>
        <v>0</v>
      </c>
      <c r="I49" s="156" t="s">
        <v>21</v>
      </c>
      <c r="J49" s="158" t="str">
        <f>IF(I49="a",E49,IF(I49="b",E50,""))</f>
        <v xml:space="preserve">MIRANDA P SERGIO </v>
      </c>
      <c r="K49" s="91"/>
      <c r="L49" s="160" t="s">
        <v>41</v>
      </c>
      <c r="M49" s="157"/>
      <c r="N49" s="89"/>
      <c r="O49" s="90"/>
      <c r="P49" s="88"/>
      <c r="Q49" s="98"/>
      <c r="R49" s="164"/>
      <c r="S49" s="174"/>
      <c r="T49" s="165"/>
      <c r="U49" s="165"/>
    </row>
    <row r="50" spans="1:21" s="70" customFormat="1" ht="9.6" customHeight="1">
      <c r="A50" s="61">
        <v>44</v>
      </c>
      <c r="B50" s="61" t="str">
        <f>IF($D50="","",VLOOKUP($D50,'[3]Prep. Principal S'!$A$11:$J$74,6))</f>
        <v>DA</v>
      </c>
      <c r="C50" s="61">
        <f>IF($D50="","",VLOOKUP($D50,'[3]Prep. Principal S'!$A$11:$J$74,7))</f>
        <v>0</v>
      </c>
      <c r="D50" s="79">
        <v>31</v>
      </c>
      <c r="E50" s="80" t="str">
        <f>UPPER(IF($D50="","",VLOOKUP($D50,'[3]Prep. Principal S'!$A$11:$J$74,2)))</f>
        <v xml:space="preserve">MIRANDA P SERGIO </v>
      </c>
      <c r="F50" s="80"/>
      <c r="G50" s="80"/>
      <c r="H50" s="81" t="str">
        <f>IF($D50="","",VLOOKUP($D50,'[3]Prep. Principal S'!$A$11:$J$74,3))</f>
        <v>RIS</v>
      </c>
      <c r="I50" s="156"/>
      <c r="J50" s="168"/>
      <c r="K50" s="96"/>
      <c r="L50" s="88" t="str">
        <f>IF(K50="a",J48,IF(K50="b",J52,""))</f>
        <v/>
      </c>
      <c r="M50" s="90" t="s">
        <v>18</v>
      </c>
      <c r="N50" s="166" t="str">
        <f>IF(M50="a",L48,IF(M50="b",L52,""))</f>
        <v>CAICEDO NICOLAS E</v>
      </c>
      <c r="O50" s="91"/>
      <c r="P50" s="88"/>
      <c r="Q50" s="98"/>
      <c r="R50" s="164"/>
      <c r="S50" s="174"/>
      <c r="T50" s="165"/>
      <c r="U50" s="165"/>
    </row>
    <row r="51" spans="1:21" s="70" customFormat="1" ht="9.6" customHeight="1">
      <c r="A51" s="61">
        <v>45</v>
      </c>
      <c r="B51" s="61" t="str">
        <f>IF($D51="","",VLOOKUP($D51,'[3]Prep. Principal S'!$A$11:$J$74,6))</f>
        <v>DA</v>
      </c>
      <c r="C51" s="61">
        <f>IF($D51="","",VLOOKUP($D51,'[3]Prep. Principal S'!$A$11:$J$74,7))</f>
        <v>0</v>
      </c>
      <c r="D51" s="79">
        <v>30</v>
      </c>
      <c r="E51" s="80" t="str">
        <f>UPPER(IF($D51="","",VLOOKUP($D51,'[3]Prep. Principal S'!$A$11:$J$74,2)))</f>
        <v>MERA NICOLAS A</v>
      </c>
      <c r="F51" s="80"/>
      <c r="G51" s="80"/>
      <c r="H51" s="81" t="str">
        <f>IF($D51="","",VLOOKUP($D51,'[3]Prep. Principal S'!$A$11:$J$74,3))</f>
        <v>CAU</v>
      </c>
      <c r="I51" s="156" t="s">
        <v>18</v>
      </c>
      <c r="J51" s="88" t="str">
        <f>IF(I51="a",E51,IF(I51="b",E52,""))</f>
        <v>ACOSTA OMAR S</v>
      </c>
      <c r="K51" s="93"/>
      <c r="L51" s="162"/>
      <c r="M51" s="84"/>
      <c r="N51" s="89" t="s">
        <v>50</v>
      </c>
      <c r="O51" s="96"/>
      <c r="P51" s="88"/>
      <c r="Q51" s="98"/>
      <c r="R51" s="164"/>
      <c r="S51" s="174"/>
      <c r="T51" s="165"/>
      <c r="U51" s="165"/>
    </row>
    <row r="52" spans="1:21" s="70" customFormat="1" ht="9.6" customHeight="1">
      <c r="A52" s="61">
        <v>46</v>
      </c>
      <c r="B52" s="61" t="str">
        <f>IF($D52="","",VLOOKUP($D52,'[3]Prep. Principal S'!$A$11:$J$74,6))</f>
        <v>DA</v>
      </c>
      <c r="C52" s="61">
        <f>IF($D52="","",VLOOKUP($D52,'[3]Prep. Principal S'!$A$11:$J$74,7))</f>
        <v>0</v>
      </c>
      <c r="D52" s="79">
        <v>21</v>
      </c>
      <c r="E52" s="80" t="str">
        <f>UPPER(IF($D52="","",VLOOKUP($D52,'[3]Prep. Principal S'!$A$11:$J$74,2)))</f>
        <v>ACOSTA OMAR S</v>
      </c>
      <c r="F52" s="80"/>
      <c r="G52" s="80"/>
      <c r="H52" s="81" t="str">
        <f>IF($D52="","",VLOOKUP($D52,'[3]Prep. Principal S'!$A$11:$J$74,3))</f>
        <v>MET</v>
      </c>
      <c r="I52" s="156"/>
      <c r="J52" s="92" t="s">
        <v>45</v>
      </c>
      <c r="K52" s="171" t="s">
        <v>21</v>
      </c>
      <c r="L52" s="166" t="str">
        <f>IF(K52="a",J51,IF(K52="b",J53,""))</f>
        <v>CAICEDO NICOLAS E</v>
      </c>
      <c r="M52" s="167"/>
      <c r="N52" s="89"/>
      <c r="O52" s="96"/>
      <c r="P52" s="88"/>
      <c r="Q52" s="98"/>
      <c r="R52" s="164"/>
      <c r="S52" s="174"/>
      <c r="T52" s="165"/>
      <c r="U52" s="165"/>
    </row>
    <row r="53" spans="1:21" s="70" customFormat="1" ht="9.6" customHeight="1">
      <c r="A53" s="61">
        <v>47</v>
      </c>
      <c r="B53" s="61">
        <f>IF($D53="","",VLOOKUP($D53,'[3]Prep. Principal S'!$A$11:$J$74,6))</f>
        <v>0</v>
      </c>
      <c r="C53" s="61">
        <f>IF($D53="","",VLOOKUP($D53,'[3]Prep. Principal S'!$A$11:$J$74,7))</f>
        <v>0</v>
      </c>
      <c r="D53" s="79">
        <v>37</v>
      </c>
      <c r="E53" s="80" t="str">
        <f>UPPER(IF($D53="","",VLOOKUP($D53,'[3]Prep. Principal S'!$A$11:$J$74,2)))</f>
        <v>BYE</v>
      </c>
      <c r="F53" s="80"/>
      <c r="G53" s="80"/>
      <c r="H53" s="81">
        <f>IF($D53="","",VLOOKUP($D53,'[3]Prep. Principal S'!$A$11:$J$74,3))</f>
        <v>0</v>
      </c>
      <c r="I53" s="156" t="s">
        <v>21</v>
      </c>
      <c r="J53" s="166" t="str">
        <f>IF(I53="a",E53,IF(I53="b",E54,""))</f>
        <v>CAICEDO NICOLAS E</v>
      </c>
      <c r="K53" s="91"/>
      <c r="L53" s="89" t="s">
        <v>25</v>
      </c>
      <c r="M53" s="96"/>
      <c r="N53" s="89"/>
      <c r="O53" s="96"/>
      <c r="P53" s="88"/>
      <c r="Q53" s="98"/>
      <c r="R53" s="164"/>
      <c r="S53" s="179"/>
      <c r="T53" s="165"/>
      <c r="U53" s="165"/>
    </row>
    <row r="54" spans="1:21" s="70" customFormat="1" ht="9.6" customHeight="1">
      <c r="A54" s="60">
        <v>48</v>
      </c>
      <c r="B54" s="61" t="str">
        <f>IF($D54="","",VLOOKUP($D54,'[3]Prep. Principal S'!$A$11:$J$74,6))</f>
        <v>DA</v>
      </c>
      <c r="C54" s="61">
        <f>IF($D54="","",VLOOKUP($D54,'[3]Prep. Principal S'!$A$11:$J$74,7))</f>
        <v>7</v>
      </c>
      <c r="D54" s="62">
        <v>4</v>
      </c>
      <c r="E54" s="63" t="str">
        <f>UPPER(IF($D54="","",VLOOKUP($D54,'[3]Prep. Principal S'!$A$11:$J$74,2)))</f>
        <v>CAICEDO NICOLAS E</v>
      </c>
      <c r="F54" s="63"/>
      <c r="G54" s="63"/>
      <c r="H54" s="64" t="str">
        <f>IF($D54="","",VLOOKUP($D54,'[3]Prep. Principal S'!$A$11:$J$74,3))</f>
        <v>CUN</v>
      </c>
      <c r="I54" s="156"/>
      <c r="J54" s="168"/>
      <c r="K54" s="96"/>
      <c r="L54" s="89"/>
      <c r="M54" s="96"/>
      <c r="N54" s="86"/>
      <c r="O54" s="94"/>
      <c r="P54" s="88" t="str">
        <f>IF(O54="a",N46,IF(O54="b",N62,""))</f>
        <v/>
      </c>
      <c r="Q54" s="98" t="s">
        <v>21</v>
      </c>
      <c r="R54" s="164"/>
      <c r="S54" s="297" t="str">
        <f>IF(Q54="a",P46,IF(Q54="b",P62,""))</f>
        <v>PLAZAS JOSE A</v>
      </c>
      <c r="T54" s="165"/>
      <c r="U54" s="165"/>
    </row>
    <row r="55" spans="1:21" s="70" customFormat="1" ht="9.6" customHeight="1">
      <c r="A55" s="60">
        <v>49</v>
      </c>
      <c r="B55" s="61" t="str">
        <f>IF($D55="","",VLOOKUP($D55,'[3]Prep. Principal S'!$A$11:$J$74,6))</f>
        <v>DA</v>
      </c>
      <c r="C55" s="61">
        <f>IF($D55="","",VLOOKUP($D55,'[3]Prep. Principal S'!$A$11:$J$74,7))</f>
        <v>27</v>
      </c>
      <c r="D55" s="62">
        <v>6</v>
      </c>
      <c r="E55" s="63" t="str">
        <f>UPPER(IF($D55="","",VLOOKUP($D55,'[3]Prep. Principal S'!$A$11:$J$74,2)))</f>
        <v>RODAS JUAN PABLO</v>
      </c>
      <c r="F55" s="63"/>
      <c r="G55" s="63"/>
      <c r="H55" s="64" t="str">
        <f>IF($D55="","",VLOOKUP($D55,'[3]Prep. Principal S'!$A$11:$J$74,3))</f>
        <v>ANT</v>
      </c>
      <c r="I55" s="156" t="s">
        <v>17</v>
      </c>
      <c r="J55" s="77" t="str">
        <f>IF(I55="a",E55,IF(I55="b",E56,""))</f>
        <v>RODAS JUAN PABLO</v>
      </c>
      <c r="K55" s="96"/>
      <c r="L55" s="89"/>
      <c r="M55" s="96"/>
      <c r="N55" s="89"/>
      <c r="O55" s="96"/>
      <c r="P55" s="88"/>
      <c r="Q55" s="98"/>
      <c r="R55" s="164"/>
      <c r="S55" s="296" t="s">
        <v>50</v>
      </c>
      <c r="T55" s="165"/>
      <c r="U55" s="165"/>
    </row>
    <row r="56" spans="1:21" s="70" customFormat="1" ht="9.6" customHeight="1">
      <c r="A56" s="61">
        <v>50</v>
      </c>
      <c r="B56" s="61">
        <f>IF($D56="","",VLOOKUP($D56,'[3]Prep. Principal S'!$A$11:$J$74,6))</f>
        <v>0</v>
      </c>
      <c r="C56" s="61">
        <f>IF($D56="","",VLOOKUP($D56,'[3]Prep. Principal S'!$A$11:$J$74,7))</f>
        <v>0</v>
      </c>
      <c r="D56" s="79">
        <v>37</v>
      </c>
      <c r="E56" s="80" t="str">
        <f>UPPER(IF($D56="","",VLOOKUP($D56,'[3]Prep. Principal S'!$A$11:$J$74,2)))</f>
        <v>BYE</v>
      </c>
      <c r="F56" s="80"/>
      <c r="G56" s="80"/>
      <c r="H56" s="81">
        <f>IF($D56="","",VLOOKUP($D56,'[3]Prep. Principal S'!$A$11:$J$74,3))</f>
        <v>0</v>
      </c>
      <c r="I56" s="156"/>
      <c r="J56" s="170"/>
      <c r="K56" s="171" t="s">
        <v>23</v>
      </c>
      <c r="L56" s="77" t="str">
        <f>IF(K56="a",J55,IF(K56="b",J57,""))</f>
        <v>RODAS JUAN PABLO</v>
      </c>
      <c r="M56" s="96"/>
      <c r="N56" s="89"/>
      <c r="O56" s="96"/>
      <c r="P56" s="77"/>
      <c r="Q56" s="98"/>
      <c r="R56" s="164"/>
      <c r="S56" s="165"/>
      <c r="T56" s="165"/>
      <c r="U56" s="165"/>
    </row>
    <row r="57" spans="1:21" s="70" customFormat="1" ht="9.6" customHeight="1">
      <c r="A57" s="61">
        <v>51</v>
      </c>
      <c r="B57" s="61">
        <f>IF($D57="","",VLOOKUP($D57,'[3]Prep. Principal S'!$A$11:$J$74,6))</f>
        <v>0</v>
      </c>
      <c r="C57" s="61">
        <f>IF($D57="","",VLOOKUP($D57,'[3]Prep. Principal S'!$A$11:$J$74,7))</f>
        <v>0</v>
      </c>
      <c r="D57" s="79">
        <v>37</v>
      </c>
      <c r="E57" s="80" t="str">
        <f>UPPER(IF($D57="","",VLOOKUP($D57,'[3]Prep. Principal S'!$A$11:$J$74,2)))</f>
        <v>BYE</v>
      </c>
      <c r="F57" s="80"/>
      <c r="G57" s="80"/>
      <c r="H57" s="81">
        <f>IF($D57="","",VLOOKUP($D57,'[3]Prep. Principal S'!$A$11:$J$74,3))</f>
        <v>0</v>
      </c>
      <c r="I57" s="156" t="s">
        <v>21</v>
      </c>
      <c r="J57" s="158" t="str">
        <f>IF(I57="a",E57,IF(I57="b",E58,""))</f>
        <v>DIAZ KENNETH</v>
      </c>
      <c r="K57" s="91"/>
      <c r="L57" s="160" t="s">
        <v>29</v>
      </c>
      <c r="M57" s="157"/>
      <c r="N57" s="89"/>
      <c r="O57" s="96"/>
      <c r="P57" s="77"/>
      <c r="Q57" s="98"/>
      <c r="R57" s="164"/>
      <c r="S57" s="165"/>
      <c r="T57" s="165"/>
      <c r="U57" s="165"/>
    </row>
    <row r="58" spans="1:21" s="70" customFormat="1" ht="9.6" customHeight="1">
      <c r="A58" s="61">
        <v>52</v>
      </c>
      <c r="B58" s="61" t="str">
        <f>IF($D58="","",VLOOKUP($D58,'[3]Prep. Principal S'!$A$11:$J$74,6))</f>
        <v>DA</v>
      </c>
      <c r="C58" s="61">
        <f>IF($D58="","",VLOOKUP($D58,'[3]Prep. Principal S'!$A$11:$J$74,7))</f>
        <v>0</v>
      </c>
      <c r="D58" s="79">
        <v>26</v>
      </c>
      <c r="E58" s="80" t="str">
        <f>UPPER(IF($D58="","",VLOOKUP($D58,'[3]Prep. Principal S'!$A$11:$J$74,2)))</f>
        <v>DIAZ KENNETH</v>
      </c>
      <c r="F58" s="80"/>
      <c r="G58" s="80"/>
      <c r="H58" s="81" t="str">
        <f>IF($D58="","",VLOOKUP($D58,'[3]Prep. Principal S'!$A$11:$J$74,3))</f>
        <v>VAL</v>
      </c>
      <c r="I58" s="156"/>
      <c r="J58" s="172"/>
      <c r="K58" s="94"/>
      <c r="L58" s="88" t="str">
        <f>IF(K58="a",J56,IF(K58="b",J60,""))</f>
        <v/>
      </c>
      <c r="M58" s="90" t="s">
        <v>17</v>
      </c>
      <c r="N58" s="77" t="str">
        <f>IF(M58="a",L56,IF(M58="b",L60,""))</f>
        <v>RODAS JUAN PABLO</v>
      </c>
      <c r="O58" s="96"/>
      <c r="P58" s="77"/>
      <c r="Q58" s="98"/>
      <c r="R58" s="164"/>
      <c r="S58" s="165"/>
      <c r="T58" s="165"/>
      <c r="U58" s="165"/>
    </row>
    <row r="59" spans="1:21" s="70" customFormat="1" ht="9.6" customHeight="1">
      <c r="A59" s="61">
        <v>53</v>
      </c>
      <c r="B59" s="61" t="str">
        <f>IF($D59="","",VLOOKUP($D59,'[3]Prep. Principal S'!$A$11:$J$74,6))</f>
        <v>DA</v>
      </c>
      <c r="C59" s="61">
        <f>IF($D59="","",VLOOKUP($D59,'[3]Prep. Principal S'!$A$11:$J$74,7))</f>
        <v>0</v>
      </c>
      <c r="D59" s="79">
        <v>28</v>
      </c>
      <c r="E59" s="80" t="str">
        <f>UPPER(IF($D59="","",VLOOKUP($D59,'[3]Prep. Principal S'!$A$11:$J$74,2)))</f>
        <v>HERAZO LUIS M</v>
      </c>
      <c r="F59" s="80"/>
      <c r="G59" s="80"/>
      <c r="H59" s="81" t="str">
        <f>IF($D59="","",VLOOKUP($D59,'[3]Prep. Principal S'!$A$11:$J$74,3))</f>
        <v>SUC</v>
      </c>
      <c r="I59" s="156" t="s">
        <v>17</v>
      </c>
      <c r="J59" s="88" t="str">
        <f>IF(I59="a",E59,IF(I59="b",E60,""))</f>
        <v>HERAZO LUIS M</v>
      </c>
      <c r="K59" s="96"/>
      <c r="L59" s="162"/>
      <c r="M59" s="84"/>
      <c r="N59" s="160" t="s">
        <v>54</v>
      </c>
      <c r="O59" s="157"/>
      <c r="P59" s="77"/>
      <c r="Q59" s="98"/>
      <c r="R59" s="164"/>
      <c r="S59" s="165"/>
      <c r="T59" s="165"/>
      <c r="U59" s="165"/>
    </row>
    <row r="60" spans="1:21" s="70" customFormat="1" ht="9.6" customHeight="1">
      <c r="A60" s="61">
        <v>54</v>
      </c>
      <c r="B60" s="61">
        <f>IF($D60="","",VLOOKUP($D60,'[3]Prep. Principal S'!$A$11:$J$74,6))</f>
        <v>0</v>
      </c>
      <c r="C60" s="61">
        <f>IF($D60="","",VLOOKUP($D60,'[3]Prep. Principal S'!$A$11:$J$74,7))</f>
        <v>0</v>
      </c>
      <c r="D60" s="79">
        <v>37</v>
      </c>
      <c r="E60" s="80" t="str">
        <f>UPPER(IF($D60="","",VLOOKUP($D60,'[3]Prep. Principal S'!$A$11:$J$74,2)))</f>
        <v>BYE</v>
      </c>
      <c r="F60" s="80"/>
      <c r="G60" s="80"/>
      <c r="H60" s="81">
        <f>IF($D60="","",VLOOKUP($D60,'[3]Prep. Principal S'!$A$11:$J$74,3))</f>
        <v>0</v>
      </c>
      <c r="I60" s="156"/>
      <c r="J60" s="170"/>
      <c r="K60" s="171" t="s">
        <v>18</v>
      </c>
      <c r="L60" s="166" t="str">
        <f>IF(K60="a",J59,IF(K60="b",J61,""))</f>
        <v>BENAVIDES GUILLERMO</v>
      </c>
      <c r="M60" s="167"/>
      <c r="N60" s="89"/>
      <c r="O60" s="90"/>
      <c r="P60" s="77"/>
      <c r="Q60" s="98"/>
      <c r="R60" s="164"/>
      <c r="S60" s="165"/>
      <c r="T60" s="165"/>
      <c r="U60" s="165"/>
    </row>
    <row r="61" spans="1:21" s="70" customFormat="1" ht="9.6" customHeight="1">
      <c r="A61" s="61">
        <v>55</v>
      </c>
      <c r="B61" s="61">
        <f>IF($D61="","",VLOOKUP($D61,'[3]Prep. Principal S'!$A$11:$J$74,6))</f>
        <v>0</v>
      </c>
      <c r="C61" s="61">
        <f>IF($D61="","",VLOOKUP($D61,'[3]Prep. Principal S'!$A$11:$J$74,7))</f>
        <v>0</v>
      </c>
      <c r="D61" s="79">
        <v>37</v>
      </c>
      <c r="E61" s="80" t="str">
        <f>UPPER(IF($D61="","",VLOOKUP($D61,'[3]Prep. Principal S'!$A$11:$J$74,2)))</f>
        <v>BYE</v>
      </c>
      <c r="F61" s="80"/>
      <c r="G61" s="80"/>
      <c r="H61" s="81">
        <f>IF($D61="","",VLOOKUP($D61,'[3]Prep. Principal S'!$A$11:$J$74,3))</f>
        <v>0</v>
      </c>
      <c r="I61" s="156" t="s">
        <v>21</v>
      </c>
      <c r="J61" s="166" t="str">
        <f>IF(I61="a",E61,IF(I61="b",E62,""))</f>
        <v>BENAVIDES GUILLERMO</v>
      </c>
      <c r="K61" s="91"/>
      <c r="L61" s="89" t="s">
        <v>19</v>
      </c>
      <c r="M61" s="96"/>
      <c r="N61" s="89"/>
      <c r="O61" s="90"/>
      <c r="P61" s="77"/>
      <c r="Q61" s="98"/>
      <c r="R61" s="164"/>
      <c r="S61" s="165"/>
      <c r="T61" s="165"/>
      <c r="U61" s="165"/>
    </row>
    <row r="62" spans="1:21" s="70" customFormat="1" ht="9.6" customHeight="1">
      <c r="A62" s="60">
        <v>56</v>
      </c>
      <c r="B62" s="61" t="str">
        <f>IF($D62="","",VLOOKUP($D62,'[3]Prep. Principal S'!$A$11:$J$74,6))</f>
        <v>DA</v>
      </c>
      <c r="C62" s="61">
        <f>IF($D62="","",VLOOKUP($D62,'[3]Prep. Principal S'!$A$11:$J$74,7))</f>
        <v>49</v>
      </c>
      <c r="D62" s="62">
        <v>11</v>
      </c>
      <c r="E62" s="63" t="str">
        <f>UPPER(IF($D62="","",VLOOKUP($D62,'[3]Prep. Principal S'!$A$11:$J$74,2)))</f>
        <v>BENAVIDES GUILLERMO</v>
      </c>
      <c r="F62" s="63"/>
      <c r="G62" s="63"/>
      <c r="H62" s="64" t="str">
        <f>IF($D62="","",VLOOKUP($D62,'[3]Prep. Principal S'!$A$11:$J$74,3))</f>
        <v>TOL</v>
      </c>
      <c r="I62" s="156"/>
      <c r="J62" s="168"/>
      <c r="K62" s="96"/>
      <c r="L62" s="86"/>
      <c r="M62" s="94"/>
      <c r="N62" s="88" t="str">
        <f>IF(M62="a",L58,IF(M62="b",L66,""))</f>
        <v/>
      </c>
      <c r="O62" s="90" t="s">
        <v>18</v>
      </c>
      <c r="P62" s="77" t="str">
        <f>IF(O62="a",N58,IF(O62="b",N66,""))</f>
        <v>PLAZAS JOSE A</v>
      </c>
      <c r="Q62" s="98"/>
      <c r="R62" s="164"/>
      <c r="S62" s="165"/>
      <c r="T62" s="165"/>
      <c r="U62" s="165"/>
    </row>
    <row r="63" spans="1:21" s="70" customFormat="1" ht="9.6" customHeight="1">
      <c r="A63" s="60">
        <v>57</v>
      </c>
      <c r="B63" s="61" t="str">
        <f>IF($D63="","",VLOOKUP($D63,'[3]Prep. Principal S'!$A$11:$J$74,6))</f>
        <v>DA</v>
      </c>
      <c r="C63" s="61">
        <f>IF($D63="","",VLOOKUP($D63,'[3]Prep. Principal S'!$A$11:$J$74,7))</f>
        <v>88</v>
      </c>
      <c r="D63" s="62">
        <v>15</v>
      </c>
      <c r="E63" s="63" t="str">
        <f>UPPER(IF($D63="","",VLOOKUP($D63,'[3]Prep. Principal S'!$A$11:$J$74,2)))</f>
        <v>ESPINOSA LUCAS</v>
      </c>
      <c r="F63" s="63"/>
      <c r="G63" s="63"/>
      <c r="H63" s="64" t="str">
        <f>IF($D63="","",VLOOKUP($D63,'[3]Prep. Principal S'!$A$11:$J$74,3))</f>
        <v>SAN</v>
      </c>
      <c r="I63" s="156" t="s">
        <v>17</v>
      </c>
      <c r="J63" s="77" t="str">
        <f>IF(I63="a",E63,IF(I63="b",E64,""))</f>
        <v>ESPINOSA LUCAS</v>
      </c>
      <c r="K63" s="93"/>
      <c r="L63" s="89"/>
      <c r="M63" s="96"/>
      <c r="N63" s="162"/>
      <c r="O63" s="90"/>
      <c r="P63" s="107" t="s">
        <v>45</v>
      </c>
      <c r="Q63" s="175"/>
      <c r="R63" s="164"/>
      <c r="S63" s="165"/>
      <c r="T63" s="165"/>
      <c r="U63" s="165"/>
    </row>
    <row r="64" spans="1:21" s="70" customFormat="1" ht="9.6" customHeight="1">
      <c r="A64" s="61">
        <v>58</v>
      </c>
      <c r="B64" s="61">
        <f>IF($D64="","",VLOOKUP($D64,'[3]Prep. Principal S'!$A$11:$J$74,6))</f>
        <v>0</v>
      </c>
      <c r="C64" s="61">
        <f>IF($D64="","",VLOOKUP($D64,'[3]Prep. Principal S'!$A$11:$J$74,7))</f>
        <v>0</v>
      </c>
      <c r="D64" s="79">
        <v>37</v>
      </c>
      <c r="E64" s="80" t="str">
        <f>UPPER(IF($D64="","",VLOOKUP($D64,'[3]Prep. Principal S'!$A$11:$J$74,2)))</f>
        <v>BYE</v>
      </c>
      <c r="F64" s="80"/>
      <c r="G64" s="80"/>
      <c r="H64" s="81">
        <f>IF($D64="","",VLOOKUP($D64,'[3]Prep. Principal S'!$A$11:$J$74,3))</f>
        <v>0</v>
      </c>
      <c r="I64" s="156"/>
      <c r="J64" s="170"/>
      <c r="K64" s="171" t="s">
        <v>21</v>
      </c>
      <c r="L64" s="88" t="str">
        <f>IF(K64="a",J63,IF(K64="b",J65,""))</f>
        <v>CARDONA ANDRES M</v>
      </c>
      <c r="M64" s="96"/>
      <c r="N64" s="89"/>
      <c r="O64" s="90"/>
      <c r="P64" s="89"/>
      <c r="Q64" s="163"/>
      <c r="R64" s="164"/>
      <c r="S64" s="165"/>
      <c r="T64" s="165"/>
      <c r="U64" s="165"/>
    </row>
    <row r="65" spans="1:21" s="70" customFormat="1" ht="9.6" customHeight="1">
      <c r="A65" s="61">
        <v>59</v>
      </c>
      <c r="B65" s="61">
        <f>IF($D65="","",VLOOKUP($D65,'[3]Prep. Principal S'!$A$11:$J$74,6))</f>
        <v>0</v>
      </c>
      <c r="C65" s="61">
        <f>IF($D65="","",VLOOKUP($D65,'[3]Prep. Principal S'!$A$11:$J$74,7))</f>
        <v>0</v>
      </c>
      <c r="D65" s="79">
        <v>37</v>
      </c>
      <c r="E65" s="80" t="str">
        <f>UPPER(IF($D65="","",VLOOKUP($D65,'[3]Prep. Principal S'!$A$11:$J$74,2)))</f>
        <v>BYE</v>
      </c>
      <c r="F65" s="80"/>
      <c r="G65" s="80"/>
      <c r="H65" s="81">
        <f>IF($D65="","",VLOOKUP($D65,'[3]Prep. Principal S'!$A$11:$J$74,3))</f>
        <v>0</v>
      </c>
      <c r="I65" s="156" t="s">
        <v>21</v>
      </c>
      <c r="J65" s="158" t="str">
        <f>IF(I65="a",E65,IF(I65="b",E66,""))</f>
        <v>CARDONA ANDRES M</v>
      </c>
      <c r="K65" s="91"/>
      <c r="L65" s="160" t="s">
        <v>46</v>
      </c>
      <c r="M65" s="157"/>
      <c r="N65" s="89"/>
      <c r="O65" s="90"/>
      <c r="P65" s="89"/>
      <c r="Q65" s="163"/>
      <c r="R65" s="164"/>
      <c r="S65" s="165"/>
      <c r="T65" s="165"/>
      <c r="U65" s="165"/>
    </row>
    <row r="66" spans="1:21" s="70" customFormat="1" ht="9.6" customHeight="1">
      <c r="A66" s="61">
        <v>60</v>
      </c>
      <c r="B66" s="61" t="str">
        <f>IF($D66="","",VLOOKUP($D66,'[3]Prep. Principal S'!$A$11:$J$74,6))</f>
        <v>DA</v>
      </c>
      <c r="C66" s="61">
        <f>IF($D66="","",VLOOKUP($D66,'[3]Prep. Principal S'!$A$11:$J$74,7))</f>
        <v>0</v>
      </c>
      <c r="D66" s="79">
        <v>24</v>
      </c>
      <c r="E66" s="80" t="str">
        <f>UPPER(IF($D66="","",VLOOKUP($D66,'[3]Prep. Principal S'!$A$11:$J$74,2)))</f>
        <v>CARDONA ANDRES M</v>
      </c>
      <c r="F66" s="80"/>
      <c r="G66" s="80"/>
      <c r="H66" s="81" t="str">
        <f>IF($D66="","",VLOOKUP($D66,'[3]Prep. Principal S'!$A$11:$J$74,3))</f>
        <v>CAL</v>
      </c>
      <c r="I66" s="156"/>
      <c r="J66" s="168"/>
      <c r="K66" s="96"/>
      <c r="L66" s="88" t="str">
        <f>IF(K66="a",J64,IF(K66="b",J68,""))</f>
        <v/>
      </c>
      <c r="M66" s="90" t="s">
        <v>21</v>
      </c>
      <c r="N66" s="166" t="str">
        <f>IF(M66="a",L64,IF(M66="b",L68,""))</f>
        <v>PLAZAS JOSE A</v>
      </c>
      <c r="O66" s="91"/>
      <c r="P66" s="89"/>
      <c r="Q66" s="163"/>
      <c r="R66" s="164"/>
      <c r="S66" s="165"/>
      <c r="T66" s="165"/>
      <c r="U66" s="165"/>
    </row>
    <row r="67" spans="1:21" s="70" customFormat="1" ht="9.6" customHeight="1">
      <c r="A67" s="61">
        <v>61</v>
      </c>
      <c r="B67" s="61" t="str">
        <f>IF($D67="","",VLOOKUP($D67,'[3]Prep. Principal S'!$A$11:$J$74,6))</f>
        <v>DA</v>
      </c>
      <c r="C67" s="61">
        <f>IF($D67="","",VLOOKUP($D67,'[3]Prep. Principal S'!$A$11:$J$74,7))</f>
        <v>134</v>
      </c>
      <c r="D67" s="79">
        <v>18</v>
      </c>
      <c r="E67" s="80" t="str">
        <f>UPPER(IF($D67="","",VLOOKUP($D67,'[3]Prep. Principal S'!$A$11:$J$74,2)))</f>
        <v>SANCHEZ SAMUEL E</v>
      </c>
      <c r="F67" s="80"/>
      <c r="G67" s="80"/>
      <c r="H67" s="81" t="str">
        <f>IF($D67="","",VLOOKUP($D67,'[3]Prep. Principal S'!$A$11:$J$74,3))</f>
        <v>CAS</v>
      </c>
      <c r="I67" s="156" t="s">
        <v>23</v>
      </c>
      <c r="J67" s="88" t="str">
        <f>IF(I67="a",E67,IF(I67="b",E68,""))</f>
        <v>SANCHEZ SAMUEL E</v>
      </c>
      <c r="K67" s="96"/>
      <c r="L67" s="162"/>
      <c r="M67" s="84"/>
      <c r="N67" s="89" t="s">
        <v>38</v>
      </c>
      <c r="O67" s="96"/>
      <c r="P67" s="66"/>
      <c r="Q67" s="68"/>
      <c r="R67" s="69"/>
      <c r="S67" s="165"/>
      <c r="T67" s="165"/>
      <c r="U67" s="165"/>
    </row>
    <row r="68" spans="1:21" s="70" customFormat="1" ht="9.6" customHeight="1">
      <c r="A68" s="61">
        <v>62</v>
      </c>
      <c r="B68" s="61" t="str">
        <f>IF($D68="","",VLOOKUP($D68,'[3]Prep. Principal S'!$A$11:$J$74,6))</f>
        <v>DA</v>
      </c>
      <c r="C68" s="61">
        <f>IF($D68="","",VLOOKUP($D68,'[3]Prep. Principal S'!$A$11:$J$74,7))</f>
        <v>0</v>
      </c>
      <c r="D68" s="79">
        <v>27</v>
      </c>
      <c r="E68" s="80" t="str">
        <f>UPPER(IF($D68="","",VLOOKUP($D68,'[3]Prep. Principal S'!$A$11:$J$74,2)))</f>
        <v>GAITAN SEBASTIAN C</v>
      </c>
      <c r="F68" s="80"/>
      <c r="G68" s="80"/>
      <c r="H68" s="81" t="str">
        <f>IF($D68="","",VLOOKUP($D68,'[3]Prep. Principal S'!$A$11:$J$74,3))</f>
        <v>MET</v>
      </c>
      <c r="I68" s="156"/>
      <c r="J68" s="92" t="s">
        <v>47</v>
      </c>
      <c r="K68" s="171" t="s">
        <v>21</v>
      </c>
      <c r="L68" s="166" t="str">
        <f>IF(K68="a",J67,IF(K68="b",J69,""))</f>
        <v>PLAZAS JOSE A</v>
      </c>
      <c r="M68" s="167"/>
      <c r="N68" s="89"/>
      <c r="O68" s="96"/>
      <c r="P68" s="89"/>
      <c r="Q68" s="163"/>
      <c r="R68" s="164"/>
      <c r="S68" s="165"/>
      <c r="T68" s="165"/>
      <c r="U68" s="165"/>
    </row>
    <row r="69" spans="1:21" s="70" customFormat="1" ht="9.6" customHeight="1">
      <c r="A69" s="61">
        <v>63</v>
      </c>
      <c r="B69" s="61">
        <f>IF($D69="","",VLOOKUP($D69,'[3]Prep. Principal S'!$A$11:$J$74,6))</f>
        <v>0</v>
      </c>
      <c r="C69" s="61">
        <f>IF($D69="","",VLOOKUP($D69,'[3]Prep. Principal S'!$A$11:$J$74,7))</f>
        <v>0</v>
      </c>
      <c r="D69" s="79">
        <v>37</v>
      </c>
      <c r="E69" s="80" t="str">
        <f>UPPER(IF($D69="","",VLOOKUP($D69,'[3]Prep. Principal S'!$A$11:$J$74,2)))</f>
        <v>BYE</v>
      </c>
      <c r="F69" s="80"/>
      <c r="G69" s="80"/>
      <c r="H69" s="81">
        <f>IF($D69="","",VLOOKUP($D69,'[3]Prep. Principal S'!$A$11:$J$74,3))</f>
        <v>0</v>
      </c>
      <c r="I69" s="156" t="s">
        <v>21</v>
      </c>
      <c r="J69" s="166" t="str">
        <f>IF(I69="a",E69,IF(I69="b",E70,""))</f>
        <v>PLAZAS JOSE A</v>
      </c>
      <c r="K69" s="91"/>
      <c r="L69" s="89" t="s">
        <v>38</v>
      </c>
      <c r="M69" s="96"/>
      <c r="N69" s="89"/>
      <c r="O69" s="96"/>
      <c r="P69" s="89"/>
      <c r="Q69" s="163"/>
      <c r="R69" s="164"/>
      <c r="S69" s="165"/>
      <c r="T69" s="165"/>
      <c r="U69" s="165"/>
    </row>
    <row r="70" spans="1:21" s="73" customFormat="1" ht="9.6" customHeight="1">
      <c r="A70" s="60">
        <v>64</v>
      </c>
      <c r="B70" s="61" t="str">
        <f>IF($D70="","",VLOOKUP($D70,'[3]Prep. Principal S'!$A$11:$J$74,6))</f>
        <v>DA</v>
      </c>
      <c r="C70" s="61">
        <f>IF($D70="","",VLOOKUP($D70,'[3]Prep. Principal S'!$A$11:$J$74,7))</f>
        <v>5</v>
      </c>
      <c r="D70" s="62">
        <v>2</v>
      </c>
      <c r="E70" s="63" t="str">
        <f>UPPER(IF($D70="","",VLOOKUP($D70,'[3]Prep. Principal S'!$A$11:$J$74,2)))</f>
        <v>PLAZAS JOSE A</v>
      </c>
      <c r="F70" s="63"/>
      <c r="G70" s="63"/>
      <c r="H70" s="64" t="str">
        <f>IF($D70="","",VLOOKUP($D70,'[3]Prep. Principal S'!$A$11:$J$74,3))</f>
        <v>BOG</v>
      </c>
      <c r="I70" s="156"/>
      <c r="J70" s="66"/>
      <c r="K70" s="67"/>
      <c r="L70" s="66"/>
      <c r="M70" s="67"/>
      <c r="N70" s="101"/>
      <c r="O70" s="96"/>
      <c r="P70" s="77" t="str">
        <f>IF(T70="a",S38,IF(T70="b",#REF!,""))</f>
        <v/>
      </c>
      <c r="Q70" s="163"/>
      <c r="R70" s="88"/>
      <c r="S70" s="88"/>
      <c r="T70" s="113"/>
    </row>
    <row r="71" spans="1:21" ht="6" customHeight="1">
      <c r="B71" s="114"/>
      <c r="C71" s="115"/>
      <c r="D71" s="115"/>
      <c r="E71" s="184"/>
      <c r="F71" s="184"/>
      <c r="G71" s="185"/>
      <c r="H71" s="184"/>
      <c r="I71" s="186"/>
      <c r="J71" s="187"/>
      <c r="K71" s="186"/>
      <c r="L71" s="188"/>
      <c r="M71" s="186"/>
      <c r="N71" s="188"/>
      <c r="O71" s="186"/>
      <c r="P71" s="189"/>
    </row>
    <row r="72" spans="1:21" ht="10.5" customHeight="1">
      <c r="A72" s="114"/>
      <c r="B72" s="115" t="s">
        <v>32</v>
      </c>
      <c r="C72" s="115"/>
      <c r="D72" s="115"/>
      <c r="E72" s="116"/>
      <c r="F72" s="114"/>
      <c r="G72" s="115" t="s">
        <v>33</v>
      </c>
      <c r="H72" s="117"/>
      <c r="I72" s="115"/>
      <c r="J72" s="190"/>
      <c r="K72" s="119"/>
      <c r="L72" s="117"/>
      <c r="M72" s="119"/>
      <c r="N72" s="118"/>
    </row>
    <row r="73" spans="1:21" ht="9" customHeight="1">
      <c r="A73" s="121">
        <v>1</v>
      </c>
      <c r="B73" s="122" t="str">
        <f>IF(D7=1,E7,"")</f>
        <v>RUIZ JUAN D</v>
      </c>
      <c r="C73" s="123"/>
      <c r="D73" s="123"/>
      <c r="E73" s="124"/>
      <c r="F73" s="125">
        <v>1</v>
      </c>
      <c r="G73" s="126"/>
      <c r="H73" s="127"/>
      <c r="I73" s="128"/>
      <c r="J73" s="129"/>
      <c r="K73" s="130"/>
      <c r="L73" s="131"/>
      <c r="M73" s="132"/>
      <c r="N73" s="133"/>
    </row>
    <row r="74" spans="1:21" ht="9" customHeight="1">
      <c r="A74" s="121">
        <v>2</v>
      </c>
      <c r="B74" s="122" t="str">
        <f>IF(D70=2,E70,"")</f>
        <v>PLAZAS JOSE A</v>
      </c>
      <c r="C74" s="123"/>
      <c r="D74" s="123"/>
      <c r="E74" s="124"/>
      <c r="F74" s="125">
        <v>2</v>
      </c>
      <c r="G74" s="126"/>
      <c r="H74" s="127"/>
      <c r="I74" s="128"/>
      <c r="J74" s="129"/>
      <c r="K74" s="134"/>
      <c r="L74" s="135"/>
      <c r="M74" s="134"/>
      <c r="N74" s="136"/>
    </row>
    <row r="75" spans="1:21" ht="9" customHeight="1">
      <c r="A75" s="121">
        <v>3</v>
      </c>
      <c r="B75" s="122" t="str">
        <f>IF(D23=3,E23,IF(D54=3,E54,""))</f>
        <v>ORDUZ DIEGO</v>
      </c>
      <c r="C75" s="123"/>
      <c r="D75" s="123"/>
      <c r="E75" s="124"/>
      <c r="F75" s="125">
        <v>3</v>
      </c>
      <c r="G75" s="126"/>
      <c r="H75" s="127"/>
      <c r="I75" s="128"/>
      <c r="J75" s="129"/>
      <c r="K75" s="134"/>
      <c r="L75" s="135"/>
      <c r="M75" s="134"/>
      <c r="N75" s="136"/>
    </row>
    <row r="76" spans="1:21" ht="9" customHeight="1">
      <c r="A76" s="121">
        <v>4</v>
      </c>
      <c r="B76" s="122" t="str">
        <f>IF(D23=4,E23,IF(D54=4,E54,""))</f>
        <v>CAICEDO NICOLAS E</v>
      </c>
      <c r="C76" s="123"/>
      <c r="D76" s="123"/>
      <c r="E76" s="124"/>
      <c r="F76" s="125">
        <v>4</v>
      </c>
      <c r="G76" s="126"/>
      <c r="H76" s="127"/>
      <c r="I76" s="128"/>
      <c r="J76" s="129"/>
      <c r="K76" s="132"/>
      <c r="L76" s="137"/>
      <c r="M76" s="138"/>
      <c r="N76" s="139"/>
    </row>
    <row r="77" spans="1:21" ht="9" customHeight="1">
      <c r="A77" s="121">
        <v>5</v>
      </c>
      <c r="B77" s="122" t="str">
        <f>IF(D22=5,E22,IF(D38=5,E38,IF(D39=5,E39,IF(D55=5,E55,""))))</f>
        <v>LOPEZ SEBASTIAN.</v>
      </c>
      <c r="C77" s="123"/>
      <c r="D77" s="123"/>
      <c r="E77" s="124"/>
      <c r="F77" s="125">
        <v>5</v>
      </c>
      <c r="G77" s="126"/>
      <c r="H77" s="127"/>
      <c r="I77" s="128"/>
      <c r="J77" s="129"/>
      <c r="K77" s="130" t="s">
        <v>34</v>
      </c>
      <c r="L77" s="131"/>
      <c r="M77" s="132"/>
      <c r="N77" s="133"/>
    </row>
    <row r="78" spans="1:21" ht="9" customHeight="1">
      <c r="A78" s="121">
        <v>6</v>
      </c>
      <c r="B78" s="122" t="str">
        <f>IF(D22=6,E22,IF(D38=6,E38,IF(D39=6,E39,IF(D55=6,E55,""))))</f>
        <v>RODAS JUAN PABLO</v>
      </c>
      <c r="C78" s="123"/>
      <c r="D78" s="123"/>
      <c r="E78" s="124"/>
      <c r="F78" s="125">
        <v>6</v>
      </c>
      <c r="G78" s="126"/>
      <c r="H78" s="127"/>
      <c r="I78" s="128"/>
      <c r="J78" s="129"/>
      <c r="K78" s="134"/>
      <c r="L78" s="135"/>
      <c r="M78" s="134"/>
      <c r="N78" s="136"/>
    </row>
    <row r="79" spans="1:21" ht="9" customHeight="1">
      <c r="A79" s="121">
        <v>7</v>
      </c>
      <c r="B79" s="122" t="str">
        <f>IF(D22=7,E22,IF(D38=7,E38,IF(D39=7,E39,IF(D55=7,E55,""))))</f>
        <v>GRISALES MATEO</v>
      </c>
      <c r="C79" s="123"/>
      <c r="D79" s="123"/>
      <c r="E79" s="124"/>
      <c r="F79" s="125">
        <v>7</v>
      </c>
      <c r="G79" s="126"/>
      <c r="H79" s="127"/>
      <c r="I79" s="128"/>
      <c r="J79" s="129"/>
      <c r="K79" s="134"/>
      <c r="L79" s="135"/>
      <c r="M79" s="134"/>
      <c r="N79" s="136"/>
    </row>
    <row r="80" spans="1:21" ht="9" customHeight="1">
      <c r="A80" s="121">
        <v>8</v>
      </c>
      <c r="B80" s="122" t="str">
        <f>IF(D22=8,E22,IF(D38=8,E38,IF(D39=8,E39,IF(D55=8,E55,""))))</f>
        <v>LOPEZ JAVIER A</v>
      </c>
      <c r="C80" s="123"/>
      <c r="D80" s="123"/>
      <c r="E80" s="124"/>
      <c r="F80" s="125">
        <v>8</v>
      </c>
      <c r="G80" s="126"/>
      <c r="H80" s="127"/>
      <c r="I80" s="128"/>
      <c r="J80" s="129"/>
      <c r="K80" s="140" t="str">
        <f>[3]Maestra!A18</f>
        <v>Luis Mario Aristizábal</v>
      </c>
      <c r="L80" s="131"/>
      <c r="M80" s="132"/>
      <c r="N80" s="133"/>
    </row>
    <row r="81" spans="1:10" ht="9" customHeight="1">
      <c r="A81" s="191">
        <v>9</v>
      </c>
      <c r="B81" s="122" t="str">
        <f>IF(D15=9,E15,IF(D31=9,E31,IF(D46=9,E46,IF(D62=9,E62,""))))</f>
        <v>RAPONE ALESSANDRO M</v>
      </c>
      <c r="C81" s="192"/>
      <c r="D81" s="192"/>
      <c r="E81" s="192"/>
      <c r="F81" s="191">
        <v>9</v>
      </c>
      <c r="G81" s="192"/>
      <c r="H81" s="192"/>
      <c r="I81" s="193"/>
      <c r="J81" s="194"/>
    </row>
    <row r="82" spans="1:10" ht="9" customHeight="1">
      <c r="A82" s="191">
        <v>10</v>
      </c>
      <c r="B82" s="122" t="str">
        <f>IF(D15=10,E15,IF(D31=10,E31,IF(D46=10,E46,IF(D62=10,E62,""))))</f>
        <v>GIRALDO DIEGO A</v>
      </c>
      <c r="C82" s="192"/>
      <c r="D82" s="192"/>
      <c r="E82" s="192"/>
      <c r="F82" s="191">
        <v>10</v>
      </c>
      <c r="G82" s="192"/>
      <c r="H82" s="192"/>
      <c r="I82" s="193"/>
      <c r="J82" s="194"/>
    </row>
    <row r="83" spans="1:10" ht="9" customHeight="1">
      <c r="A83" s="191">
        <v>11</v>
      </c>
      <c r="B83" s="122" t="str">
        <f>IF(D15=11,E15,IF(D31=11,E31,IF(D46=11,E46,IF(D62=11,E62,""))))</f>
        <v>BENAVIDES GUILLERMO</v>
      </c>
      <c r="C83" s="192"/>
      <c r="D83" s="192"/>
      <c r="E83" s="192"/>
      <c r="F83" s="191">
        <v>11</v>
      </c>
      <c r="G83" s="192"/>
      <c r="H83" s="192"/>
      <c r="I83" s="193"/>
      <c r="J83" s="194"/>
    </row>
    <row r="84" spans="1:10" ht="9" customHeight="1">
      <c r="A84" s="191">
        <v>12</v>
      </c>
      <c r="B84" s="122" t="str">
        <f>IF(D15=12,E15,IF(D31=12,E31,IF(D46=12,E46,IF(D62=12,E62,""))))</f>
        <v>CORINALDI ALLAN R</v>
      </c>
      <c r="C84" s="192"/>
      <c r="D84" s="192"/>
      <c r="E84" s="192"/>
      <c r="F84" s="191">
        <v>12</v>
      </c>
      <c r="G84" s="192"/>
      <c r="H84" s="192"/>
      <c r="I84" s="193"/>
      <c r="J84" s="194"/>
    </row>
    <row r="85" spans="1:10" ht="9" customHeight="1">
      <c r="A85" s="191">
        <v>13</v>
      </c>
      <c r="B85" s="122" t="str">
        <f>IF(D14=13,E14,IF(D30=13,E30,IF(D47=13,E47,IF(D63=13,E63,""))))</f>
        <v>FERRERO CAMILO</v>
      </c>
      <c r="C85" s="192"/>
      <c r="D85" s="192"/>
      <c r="E85" s="192"/>
      <c r="F85" s="191">
        <v>13</v>
      </c>
      <c r="G85" s="192"/>
      <c r="H85" s="192"/>
      <c r="I85" s="193"/>
      <c r="J85" s="194"/>
    </row>
    <row r="86" spans="1:10" ht="9" customHeight="1">
      <c r="A86" s="191">
        <v>14</v>
      </c>
      <c r="B86" s="122" t="str">
        <f>IF(D14=14,E14,IF(D30=14,E30,IF(D47=14,E47,IF(D63=12,E63,""))))</f>
        <v>SANDOVAL JUAN P</v>
      </c>
      <c r="C86" s="192"/>
      <c r="D86" s="192"/>
      <c r="E86" s="192"/>
      <c r="F86" s="191">
        <v>14</v>
      </c>
      <c r="G86" s="192"/>
      <c r="H86" s="192"/>
      <c r="I86" s="193"/>
      <c r="J86" s="194"/>
    </row>
    <row r="87" spans="1:10" ht="9" customHeight="1">
      <c r="A87" s="191">
        <v>15</v>
      </c>
      <c r="B87" s="122" t="str">
        <f>IF(D14=15,E14,IF(D30=15,E30,IF(D47=15,E47,IF(D63=15,E63,""))))</f>
        <v>ESPINOSA LUCAS</v>
      </c>
      <c r="C87" s="192"/>
      <c r="D87" s="192"/>
      <c r="E87" s="192"/>
      <c r="F87" s="191">
        <v>15</v>
      </c>
      <c r="G87" s="192"/>
      <c r="H87" s="192"/>
      <c r="I87" s="193"/>
      <c r="J87" s="194"/>
    </row>
    <row r="88" spans="1:10" ht="9" customHeight="1">
      <c r="A88" s="191">
        <v>16</v>
      </c>
      <c r="B88" s="122" t="str">
        <f>IF(D14=16,E14,IF(D30=16,E30,IF(D47=16,E47,IF(D63=16,E63,""))))</f>
        <v>HERRERA DAVID A</v>
      </c>
      <c r="C88" s="192"/>
      <c r="D88" s="192"/>
      <c r="E88" s="192"/>
      <c r="F88" s="191">
        <v>16</v>
      </c>
      <c r="G88" s="192"/>
      <c r="H88" s="192"/>
      <c r="I88" s="193"/>
      <c r="J88" s="194"/>
    </row>
  </sheetData>
  <pageMargins left="0.35433070866141736" right="0.35433070866141736" top="0.39370078740157483" bottom="0.39370078740157483" header="0" footer="0"/>
  <pageSetup scale="87" orientation="portrait" horizontalDpi="360" verticalDpi="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A1:R81"/>
  <sheetViews>
    <sheetView showGridLines="0" topLeftCell="A19" zoomScaleNormal="100" workbookViewId="0">
      <selection activeCell="P37" sqref="P37"/>
    </sheetView>
  </sheetViews>
  <sheetFormatPr baseColWidth="10" defaultColWidth="9.140625" defaultRowHeight="12.75"/>
  <cols>
    <col min="1" max="1" width="3.28515625" style="141"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292" customWidth="1"/>
    <col min="11" max="11" width="1.7109375" style="293" customWidth="1"/>
    <col min="12" max="12" width="10.7109375" style="292" customWidth="1"/>
    <col min="13" max="13" width="1.7109375" style="19" customWidth="1"/>
    <col min="14" max="14" width="10.7109375" style="292" customWidth="1"/>
    <col min="15" max="15" width="1.7109375" style="293" customWidth="1"/>
    <col min="16" max="16" width="10.7109375" style="292" customWidth="1"/>
    <col min="17" max="17" width="1.7109375" style="19" customWidth="1"/>
    <col min="18" max="18" width="0" style="1" hidden="1" customWidth="1"/>
    <col min="19"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384" width="9.140625" style="1"/>
  </cols>
  <sheetData>
    <row r="1" spans="1:18" s="10" customFormat="1" ht="153" customHeight="1">
      <c r="A1" s="5"/>
      <c r="B1" s="6"/>
      <c r="C1" s="7"/>
      <c r="D1" s="7"/>
      <c r="E1" s="7"/>
      <c r="F1" s="7"/>
      <c r="G1" s="7"/>
      <c r="H1" s="8" t="s">
        <v>48</v>
      </c>
      <c r="I1" s="9"/>
      <c r="K1" s="9"/>
      <c r="L1" s="8"/>
      <c r="M1" s="9"/>
      <c r="N1" s="7"/>
      <c r="O1" s="9"/>
      <c r="P1" s="2"/>
      <c r="Q1" s="11"/>
    </row>
    <row r="2" spans="1:18" s="14" customFormat="1">
      <c r="A2" s="12" t="s">
        <v>5</v>
      </c>
      <c r="B2" s="13"/>
      <c r="D2" s="15" t="str">
        <f>[4]Maestra!A10</f>
        <v>Supérate Intercolegiados</v>
      </c>
      <c r="E2" s="16"/>
      <c r="F2" s="17" t="s">
        <v>6</v>
      </c>
      <c r="G2" s="16"/>
      <c r="H2" s="18" t="str">
        <f>[4]Maestra!E10</f>
        <v>Nacional</v>
      </c>
      <c r="I2" s="19"/>
      <c r="J2" s="8"/>
      <c r="K2" s="20"/>
      <c r="L2" s="21" t="s">
        <v>7</v>
      </c>
      <c r="N2" s="22" t="str">
        <f>[4]Maestra!H10</f>
        <v>Dobles Femenino</v>
      </c>
      <c r="O2" s="18"/>
      <c r="Q2" s="20"/>
    </row>
    <row r="3" spans="1:18" s="27" customFormat="1" ht="11.25">
      <c r="A3" s="21" t="s">
        <v>8</v>
      </c>
      <c r="B3" s="21"/>
      <c r="C3" s="21"/>
      <c r="D3" s="21" t="str">
        <f>[4]Maestra!A14</f>
        <v>Centro de Alto Rendimiento</v>
      </c>
      <c r="E3" s="23"/>
      <c r="F3" s="21" t="s">
        <v>3</v>
      </c>
      <c r="G3" s="23"/>
      <c r="H3" s="21" t="str">
        <f>[4]Maestra!E14</f>
        <v>Bogotá</v>
      </c>
      <c r="I3" s="24"/>
      <c r="J3" s="25"/>
      <c r="K3" s="26"/>
      <c r="L3" s="21" t="s">
        <v>9</v>
      </c>
      <c r="N3" s="28">
        <f>[4]Maestra!H14</f>
        <v>42296</v>
      </c>
      <c r="Q3" s="29"/>
    </row>
    <row r="4" spans="1:18" s="37" customFormat="1" ht="11.25" customHeight="1">
      <c r="A4" s="30"/>
      <c r="B4" s="31"/>
      <c r="C4" s="31"/>
      <c r="D4" s="31"/>
      <c r="E4" s="31"/>
      <c r="F4" s="31"/>
      <c r="G4" s="32"/>
      <c r="H4" s="31"/>
      <c r="I4" s="33"/>
      <c r="J4" s="34"/>
      <c r="K4" s="33"/>
      <c r="L4" s="35"/>
      <c r="M4" s="33"/>
      <c r="N4" s="31"/>
      <c r="O4" s="33"/>
      <c r="P4" s="31"/>
      <c r="Q4" s="36"/>
    </row>
    <row r="5" spans="1:18" s="48" customFormat="1" ht="9">
      <c r="A5" s="195"/>
      <c r="B5" s="196" t="s">
        <v>10</v>
      </c>
      <c r="C5" s="197" t="str">
        <f>IF(OR(F2="Week 3",F2="Masters"),"CP","Rank")</f>
        <v>Rank</v>
      </c>
      <c r="D5" s="196" t="s">
        <v>11</v>
      </c>
      <c r="E5" s="198" t="s">
        <v>49</v>
      </c>
      <c r="F5" s="199"/>
      <c r="G5" s="200"/>
      <c r="H5" s="198" t="s">
        <v>13</v>
      </c>
      <c r="I5" s="201"/>
      <c r="J5" s="202" t="s">
        <v>14</v>
      </c>
      <c r="K5" s="203"/>
      <c r="L5" s="202" t="s">
        <v>36</v>
      </c>
      <c r="M5" s="203"/>
      <c r="N5" s="197" t="s">
        <v>37</v>
      </c>
      <c r="O5" s="204"/>
      <c r="P5" s="205"/>
      <c r="Q5" s="206"/>
    </row>
    <row r="6" spans="1:18" s="59" customFormat="1" ht="9.6" customHeight="1">
      <c r="A6" s="207"/>
      <c r="B6" s="208"/>
      <c r="C6" s="209"/>
      <c r="D6" s="208"/>
      <c r="E6" s="210"/>
      <c r="F6" s="210"/>
      <c r="G6" s="211"/>
      <c r="H6" s="210"/>
      <c r="I6" s="212"/>
      <c r="J6" s="213"/>
      <c r="K6" s="214"/>
      <c r="L6" s="213"/>
      <c r="M6" s="214"/>
      <c r="N6" s="213"/>
      <c r="O6" s="214"/>
      <c r="P6" s="213"/>
      <c r="Q6" s="215"/>
    </row>
    <row r="7" spans="1:18" s="70" customFormat="1" ht="9.6" customHeight="1">
      <c r="A7" s="216">
        <v>1</v>
      </c>
      <c r="B7" s="217" t="str">
        <f>IF($D7="","",IF(VLOOKUP($D7,'[4]Prep. Principal D'!$A$12:$U$27,15)="DA",,VLOOKUP($D7,'[4]Prep. Principal D'!$A$12:$U$27,15)))</f>
        <v>MD</v>
      </c>
      <c r="C7" s="217">
        <f>IF($D7="","",VLOOKUP($D7,'[4]Prep. Principal D'!$A$12:$U$27,13))</f>
        <v>41</v>
      </c>
      <c r="D7" s="218">
        <v>1</v>
      </c>
      <c r="E7" s="219" t="str">
        <f>UPPER(IF($D7="","",VLOOKUP($D7,'[4]Prep. Principal D'!$A$7:$U$27,2)))</f>
        <v>GALEANO DANNA V</v>
      </c>
      <c r="F7" s="219"/>
      <c r="G7" s="220"/>
      <c r="H7" s="221" t="str">
        <f>IF($D7="","",VLOOKUP($D7,'[4]Prep. Principal D'!$A$12:$U$27,3))</f>
        <v>BOG</v>
      </c>
      <c r="I7" s="222"/>
      <c r="J7" s="223"/>
      <c r="K7" s="224"/>
      <c r="L7" s="223"/>
      <c r="M7" s="224"/>
      <c r="N7" s="223"/>
      <c r="O7" s="224"/>
      <c r="P7" s="223"/>
      <c r="Q7" s="68"/>
      <c r="R7" s="69"/>
    </row>
    <row r="8" spans="1:18" s="70" customFormat="1" ht="9.6" customHeight="1">
      <c r="A8" s="225"/>
      <c r="B8" s="225"/>
      <c r="C8" s="225"/>
      <c r="D8" s="226"/>
      <c r="E8" s="219" t="str">
        <f>UPPER(IF($D7="","",VLOOKUP($D7,'[4]Prep. Principal D'!$A$7:$U$27,7)))</f>
        <v>LOSADA VALENTINA</v>
      </c>
      <c r="F8" s="219"/>
      <c r="G8" s="220"/>
      <c r="H8" s="221" t="str">
        <f>IF($D7="","",VLOOKUP($D7,'[4]Prep. Principal D'!$A$12:$U$27,8))</f>
        <v>BOG</v>
      </c>
      <c r="I8" s="227"/>
      <c r="J8" s="228"/>
      <c r="K8" s="229"/>
      <c r="L8" s="223"/>
      <c r="M8" s="224"/>
      <c r="N8" s="223"/>
      <c r="O8" s="224"/>
      <c r="P8" s="223"/>
      <c r="Q8" s="68"/>
      <c r="R8" s="69"/>
    </row>
    <row r="9" spans="1:18" s="70" customFormat="1" ht="9.6" customHeight="1">
      <c r="A9" s="230"/>
      <c r="B9" s="230"/>
      <c r="C9" s="230"/>
      <c r="D9" s="230"/>
      <c r="E9" s="231"/>
      <c r="F9" s="231"/>
      <c r="G9" s="232"/>
      <c r="H9" s="233"/>
      <c r="I9" s="234"/>
      <c r="J9" s="219" t="str">
        <f>IF(I10="a",E7,IF(I10="b",E11,""))</f>
        <v>GALEANO DANNA V</v>
      </c>
      <c r="K9" s="235"/>
      <c r="L9" s="223"/>
      <c r="M9" s="224"/>
      <c r="N9" s="223"/>
      <c r="O9" s="224"/>
      <c r="P9" s="223"/>
      <c r="Q9" s="68"/>
      <c r="R9" s="69"/>
    </row>
    <row r="10" spans="1:18" s="70" customFormat="1" ht="9.6" customHeight="1">
      <c r="A10" s="226"/>
      <c r="B10" s="226"/>
      <c r="C10" s="226"/>
      <c r="D10" s="226"/>
      <c r="E10" s="228"/>
      <c r="F10" s="228"/>
      <c r="G10" s="236"/>
      <c r="H10" s="237"/>
      <c r="I10" s="222" t="s">
        <v>23</v>
      </c>
      <c r="J10" s="219" t="str">
        <f>IF(I10="a",E8,IF(I10="b",E12,""))</f>
        <v>LOSADA VALENTINA</v>
      </c>
      <c r="K10" s="238"/>
      <c r="L10" s="228"/>
      <c r="M10" s="229"/>
      <c r="N10" s="223"/>
      <c r="O10" s="224"/>
      <c r="P10" s="223"/>
      <c r="Q10" s="68"/>
      <c r="R10" s="69"/>
    </row>
    <row r="11" spans="1:18" s="70" customFormat="1" ht="9.6" customHeight="1">
      <c r="A11" s="226">
        <v>2</v>
      </c>
      <c r="B11" s="217" t="str">
        <f>IF($D11="","",IF(VLOOKUP($D11,'[4]Prep. Principal D'!$A$12:$U$27,15)="DA",,VLOOKUP($D11,'[4]Prep. Principal D'!$A$12:$U$27,15)))</f>
        <v/>
      </c>
      <c r="C11" s="217" t="str">
        <f>IF($D11="","",VLOOKUP($D11,'[4]Prep. Principal D'!$A$12:$U$27,13))</f>
        <v/>
      </c>
      <c r="D11" s="239"/>
      <c r="E11" s="228" t="str">
        <f>UPPER(IF($D11="","",VLOOKUP($D11,'[4]Prep. Principal D'!$A$7:$U$27,2)))</f>
        <v/>
      </c>
      <c r="F11" s="228"/>
      <c r="G11" s="236"/>
      <c r="H11" s="237" t="str">
        <f>IF($D11="","",VLOOKUP($D11,'[4]Prep. Principal D'!$A$12:$U$27,3))</f>
        <v/>
      </c>
      <c r="I11" s="222"/>
      <c r="J11" s="240"/>
      <c r="K11" s="241"/>
      <c r="L11" s="242"/>
      <c r="M11" s="235"/>
      <c r="N11" s="223"/>
      <c r="O11" s="224"/>
      <c r="P11" s="223"/>
      <c r="Q11" s="68"/>
      <c r="R11" s="69"/>
    </row>
    <row r="12" spans="1:18" s="70" customFormat="1" ht="9.6" customHeight="1">
      <c r="A12" s="225"/>
      <c r="B12" s="225"/>
      <c r="C12" s="225"/>
      <c r="D12" s="226"/>
      <c r="E12" s="228" t="str">
        <f>UPPER(IF($D11="","",VLOOKUP($D11,'[4]Prep. Principal D'!$A$7:$U$27,7)))</f>
        <v/>
      </c>
      <c r="F12" s="228"/>
      <c r="G12" s="236"/>
      <c r="H12" s="237" t="str">
        <f>IF($D11="","",VLOOKUP($D11,'[4]Prep. Principal D'!$A$12:$U$27,8))</f>
        <v/>
      </c>
      <c r="I12" s="227"/>
      <c r="J12" s="228"/>
      <c r="K12" s="241"/>
      <c r="L12" s="243"/>
      <c r="M12" s="244"/>
      <c r="N12" s="223"/>
      <c r="O12" s="224"/>
      <c r="P12" s="223"/>
      <c r="Q12" s="68"/>
      <c r="R12" s="69"/>
    </row>
    <row r="13" spans="1:18" s="70" customFormat="1" ht="9.6" customHeight="1">
      <c r="A13" s="230"/>
      <c r="B13" s="230"/>
      <c r="C13" s="230"/>
      <c r="D13" s="245"/>
      <c r="E13" s="231"/>
      <c r="F13" s="231"/>
      <c r="G13" s="232"/>
      <c r="H13" s="233"/>
      <c r="I13" s="234"/>
      <c r="J13" s="223"/>
      <c r="K13" s="241"/>
      <c r="L13" s="219" t="str">
        <f>IF(K14="a",J9,IF(K14="b",J17,""))</f>
        <v>GALEANO DANNA V</v>
      </c>
      <c r="M13" s="229"/>
      <c r="N13" s="223"/>
      <c r="O13" s="224"/>
      <c r="P13" s="223"/>
      <c r="Q13" s="68"/>
      <c r="R13" s="69"/>
    </row>
    <row r="14" spans="1:18" s="70" customFormat="1" ht="9.6" customHeight="1">
      <c r="A14" s="226"/>
      <c r="B14" s="226"/>
      <c r="C14" s="226"/>
      <c r="D14" s="246"/>
      <c r="E14" s="228"/>
      <c r="F14" s="228"/>
      <c r="G14" s="236"/>
      <c r="H14" s="237"/>
      <c r="I14" s="222"/>
      <c r="J14" s="223"/>
      <c r="K14" s="241" t="s">
        <v>23</v>
      </c>
      <c r="L14" s="219" t="str">
        <f>IF(K14="a",J10,IF(K14="b",J18,""))</f>
        <v>LOSADA VALENTINA</v>
      </c>
      <c r="M14" s="238"/>
      <c r="N14" s="228"/>
      <c r="O14" s="229"/>
      <c r="P14" s="223"/>
      <c r="Q14" s="68"/>
      <c r="R14" s="69"/>
    </row>
    <row r="15" spans="1:18" s="70" customFormat="1" ht="9.6" customHeight="1">
      <c r="A15" s="226">
        <v>3</v>
      </c>
      <c r="B15" s="217" t="str">
        <f>IF($D15="","",IF(VLOOKUP($D15,'[4]Prep. Principal D'!$A$12:$U$27,15)="DA",,VLOOKUP($D15,'[4]Prep. Principal D'!$A$12:$U$27,15)))</f>
        <v/>
      </c>
      <c r="C15" s="217" t="str">
        <f>IF($D15="","",VLOOKUP($D15,'[4]Prep. Principal D'!$A$12:$U$27,13))</f>
        <v/>
      </c>
      <c r="D15" s="239"/>
      <c r="E15" s="228" t="str">
        <f>UPPER(IF($D15="","",VLOOKUP($D15,'[4]Prep. Principal D'!$A$7:$U$27,2)))</f>
        <v/>
      </c>
      <c r="F15" s="228"/>
      <c r="G15" s="236"/>
      <c r="H15" s="237" t="str">
        <f>IF($D15="","",VLOOKUP($D15,'[4]Prep. Principal D'!$A$12:$U$27,3))</f>
        <v/>
      </c>
      <c r="I15" s="222"/>
      <c r="J15" s="223"/>
      <c r="K15" s="241"/>
      <c r="L15" s="240" t="s">
        <v>57</v>
      </c>
      <c r="M15" s="241"/>
      <c r="N15" s="242"/>
      <c r="O15" s="229"/>
      <c r="P15" s="223"/>
      <c r="Q15" s="68"/>
      <c r="R15" s="69"/>
    </row>
    <row r="16" spans="1:18" s="70" customFormat="1" ht="9.6" customHeight="1">
      <c r="A16" s="225"/>
      <c r="B16" s="225"/>
      <c r="C16" s="225"/>
      <c r="D16" s="226"/>
      <c r="E16" s="228" t="str">
        <f>UPPER(IF($D15="","",VLOOKUP($D15,'[4]Prep. Principal D'!$A$7:$U$27,7)))</f>
        <v/>
      </c>
      <c r="F16" s="228"/>
      <c r="G16" s="236"/>
      <c r="H16" s="237" t="str">
        <f>IF($D15="","",VLOOKUP($D15,'[4]Prep. Principal D'!$A$12:$U$27,8))</f>
        <v/>
      </c>
      <c r="I16" s="227"/>
      <c r="J16" s="228"/>
      <c r="K16" s="241"/>
      <c r="L16" s="223"/>
      <c r="M16" s="241"/>
      <c r="N16" s="228"/>
      <c r="O16" s="229"/>
      <c r="P16" s="223"/>
      <c r="Q16" s="68"/>
      <c r="R16" s="69"/>
    </row>
    <row r="17" spans="1:18" s="70" customFormat="1" ht="9.6" customHeight="1">
      <c r="A17" s="230"/>
      <c r="B17" s="230"/>
      <c r="C17" s="230"/>
      <c r="D17" s="245"/>
      <c r="E17" s="231"/>
      <c r="F17" s="231"/>
      <c r="G17" s="232"/>
      <c r="H17" s="233"/>
      <c r="I17" s="234"/>
      <c r="J17" s="228" t="str">
        <f>IF(I18="a",E15,IF(I18="b",E19,""))</f>
        <v>CANTOR VALENTINA</v>
      </c>
      <c r="K17" s="247"/>
      <c r="L17" s="223"/>
      <c r="M17" s="241"/>
      <c r="N17" s="228"/>
      <c r="O17" s="229"/>
      <c r="P17" s="223"/>
      <c r="Q17" s="68"/>
      <c r="R17" s="69"/>
    </row>
    <row r="18" spans="1:18" s="70" customFormat="1" ht="9.6" customHeight="1">
      <c r="A18" s="226"/>
      <c r="B18" s="226"/>
      <c r="C18" s="226"/>
      <c r="D18" s="246"/>
      <c r="E18" s="228"/>
      <c r="F18" s="228"/>
      <c r="G18" s="236"/>
      <c r="H18" s="237"/>
      <c r="I18" s="222" t="s">
        <v>18</v>
      </c>
      <c r="J18" s="228" t="str">
        <f>IF(I18="a",E16,IF(I18="b",E20,""))</f>
        <v>ORTIZ LAURA L</v>
      </c>
      <c r="K18" s="248"/>
      <c r="L18" s="228"/>
      <c r="M18" s="241"/>
      <c r="N18" s="228"/>
      <c r="O18" s="229"/>
      <c r="P18" s="223"/>
      <c r="Q18" s="68"/>
      <c r="R18" s="69"/>
    </row>
    <row r="19" spans="1:18" s="70" customFormat="1" ht="9.6" customHeight="1">
      <c r="A19" s="226">
        <v>4</v>
      </c>
      <c r="B19" s="217" t="str">
        <f>IF($D19="","",IF(VLOOKUP($D19,'[4]Prep. Principal D'!$A$12:$U$27,15)="DA",,VLOOKUP($D19,'[4]Prep. Principal D'!$A$12:$U$27,15)))</f>
        <v>MD</v>
      </c>
      <c r="C19" s="217" t="str">
        <f>IF($D19="","",VLOOKUP($D19,'[4]Prep. Principal D'!$A$12:$U$27,13))</f>
        <v/>
      </c>
      <c r="D19" s="239">
        <v>7</v>
      </c>
      <c r="E19" s="228" t="str">
        <f>UPPER(IF($D19="","",VLOOKUP($D19,'[4]Prep. Principal D'!$A$7:$U$27,2)))</f>
        <v>CANTOR VALENTINA</v>
      </c>
      <c r="F19" s="228"/>
      <c r="G19" s="236"/>
      <c r="H19" s="237" t="str">
        <f>IF($D19="","",VLOOKUP($D19,'[4]Prep. Principal D'!$A$12:$U$27,3))</f>
        <v>CUN</v>
      </c>
      <c r="I19" s="222"/>
      <c r="J19" s="240"/>
      <c r="K19" s="229"/>
      <c r="L19" s="242"/>
      <c r="M19" s="247"/>
      <c r="N19" s="228"/>
      <c r="O19" s="229"/>
      <c r="P19" s="223"/>
      <c r="Q19" s="68"/>
      <c r="R19" s="69"/>
    </row>
    <row r="20" spans="1:18" s="70" customFormat="1" ht="9.6" customHeight="1">
      <c r="A20" s="225"/>
      <c r="B20" s="225"/>
      <c r="C20" s="225"/>
      <c r="D20" s="226"/>
      <c r="E20" s="228" t="str">
        <f>UPPER(IF($D19="","",VLOOKUP($D19,'[4]Prep. Principal D'!$A$7:$U$27,7)))</f>
        <v>ORTIZ LAURA L</v>
      </c>
      <c r="F20" s="228"/>
      <c r="G20" s="236"/>
      <c r="H20" s="237" t="str">
        <f>IF($D19="","",VLOOKUP($D19,'[4]Prep. Principal D'!$A$12:$U$27,8))</f>
        <v>CUN</v>
      </c>
      <c r="I20" s="227"/>
      <c r="J20" s="228"/>
      <c r="K20" s="229"/>
      <c r="L20" s="243"/>
      <c r="M20" s="227"/>
      <c r="N20" s="228"/>
      <c r="O20" s="229"/>
      <c r="P20" s="223"/>
      <c r="Q20" s="68"/>
      <c r="R20" s="69"/>
    </row>
    <row r="21" spans="1:18" s="70" customFormat="1" ht="9.6" customHeight="1">
      <c r="A21" s="230"/>
      <c r="B21" s="230"/>
      <c r="C21" s="230"/>
      <c r="D21" s="230"/>
      <c r="E21" s="231"/>
      <c r="F21" s="231"/>
      <c r="G21" s="232"/>
      <c r="H21" s="233"/>
      <c r="I21" s="234"/>
      <c r="J21" s="223"/>
      <c r="K21" s="224"/>
      <c r="L21" s="228"/>
      <c r="M21" s="241"/>
      <c r="N21" s="219" t="str">
        <f>IF(M22="a",L13,IF(M22="b",L29,""))</f>
        <v>GALEANO DANNA V</v>
      </c>
      <c r="O21" s="229"/>
      <c r="P21" s="223"/>
      <c r="Q21" s="68"/>
      <c r="R21" s="69"/>
    </row>
    <row r="22" spans="1:18" s="70" customFormat="1" ht="9.6" customHeight="1">
      <c r="A22" s="226"/>
      <c r="B22" s="226"/>
      <c r="C22" s="226"/>
      <c r="D22" s="226"/>
      <c r="E22" s="228"/>
      <c r="F22" s="228"/>
      <c r="G22" s="236"/>
      <c r="H22" s="237"/>
      <c r="I22" s="222"/>
      <c r="J22" s="223"/>
      <c r="K22" s="224"/>
      <c r="L22" s="228"/>
      <c r="M22" s="241" t="s">
        <v>17</v>
      </c>
      <c r="N22" s="219" t="str">
        <f>IF(M22="a",L14,IF(M22="b",L30,""))</f>
        <v>LOSADA VALENTINA</v>
      </c>
      <c r="O22" s="238"/>
      <c r="P22" s="228"/>
      <c r="Q22" s="163"/>
      <c r="R22" s="69"/>
    </row>
    <row r="23" spans="1:18" s="70" customFormat="1" ht="9.6" customHeight="1">
      <c r="A23" s="216">
        <v>5</v>
      </c>
      <c r="B23" s="217" t="str">
        <f>IF($D23="","",IF(VLOOKUP($D23,'[4]Prep. Principal D'!$A$12:$U$27,15)="DA",,VLOOKUP($D23,'[4]Prep. Principal D'!$A$12:$U$27,15)))</f>
        <v>MD</v>
      </c>
      <c r="C23" s="217" t="str">
        <f>IF($D23="","",VLOOKUP($D23,'[4]Prep. Principal D'!$A$12:$U$27,13))</f>
        <v/>
      </c>
      <c r="D23" s="218">
        <v>4</v>
      </c>
      <c r="E23" s="219" t="str">
        <f>UPPER(IF($D23="","",VLOOKUP($D23,'[4]Prep. Principal D'!$A$7:$U$27,2)))</f>
        <v>COLLAZOS ANA M</v>
      </c>
      <c r="F23" s="219"/>
      <c r="G23" s="220"/>
      <c r="H23" s="221" t="str">
        <f>IF($D23="","",VLOOKUP($D23,'[4]Prep. Principal D'!$A$12:$U$27,3))</f>
        <v>MET</v>
      </c>
      <c r="I23" s="222"/>
      <c r="J23" s="223"/>
      <c r="K23" s="224"/>
      <c r="L23" s="223"/>
      <c r="M23" s="241"/>
      <c r="N23" s="240" t="s">
        <v>88</v>
      </c>
      <c r="O23" s="241"/>
      <c r="P23" s="223"/>
      <c r="Q23" s="163"/>
      <c r="R23" s="69"/>
    </row>
    <row r="24" spans="1:18" s="70" customFormat="1" ht="9.6" customHeight="1">
      <c r="A24" s="225"/>
      <c r="B24" s="225"/>
      <c r="C24" s="225"/>
      <c r="D24" s="226"/>
      <c r="E24" s="219" t="str">
        <f>UPPER(IF($D23="","",VLOOKUP($D23,'[4]Prep. Principal D'!$A$7:$U$27,7)))</f>
        <v>MEDINA PAULA A</v>
      </c>
      <c r="F24" s="219"/>
      <c r="G24" s="220"/>
      <c r="H24" s="221" t="str">
        <f>IF($D23="","",VLOOKUP($D23,'[4]Prep. Principal D'!$A$12:$U$27,8))</f>
        <v>MET</v>
      </c>
      <c r="I24" s="227"/>
      <c r="J24" s="228"/>
      <c r="K24" s="229"/>
      <c r="L24" s="223"/>
      <c r="M24" s="241"/>
      <c r="N24" s="223"/>
      <c r="O24" s="241"/>
      <c r="P24" s="223"/>
      <c r="Q24" s="163"/>
      <c r="R24" s="69"/>
    </row>
    <row r="25" spans="1:18" s="70" customFormat="1" ht="9.6" customHeight="1">
      <c r="A25" s="230"/>
      <c r="B25" s="230"/>
      <c r="C25" s="230"/>
      <c r="D25" s="230"/>
      <c r="E25" s="231"/>
      <c r="F25" s="231"/>
      <c r="G25" s="232"/>
      <c r="H25" s="233"/>
      <c r="I25" s="234"/>
      <c r="J25" s="219" t="str">
        <f>IF(I26="a",E23,IF(I26="b",E27,""))</f>
        <v>COLLAZOS ANA M</v>
      </c>
      <c r="K25" s="235"/>
      <c r="L25" s="223"/>
      <c r="M25" s="241"/>
      <c r="N25" s="223"/>
      <c r="O25" s="241"/>
      <c r="P25" s="223"/>
      <c r="Q25" s="163"/>
      <c r="R25" s="69"/>
    </row>
    <row r="26" spans="1:18" s="70" customFormat="1" ht="9.6" customHeight="1">
      <c r="A26" s="226"/>
      <c r="B26" s="226"/>
      <c r="C26" s="226"/>
      <c r="D26" s="226"/>
      <c r="E26" s="228"/>
      <c r="F26" s="228"/>
      <c r="G26" s="236"/>
      <c r="H26" s="237"/>
      <c r="I26" s="222" t="s">
        <v>23</v>
      </c>
      <c r="J26" s="219" t="str">
        <f>IF(I26="a",E24,IF(I26="b",E28,""))</f>
        <v>MEDINA PAULA A</v>
      </c>
      <c r="K26" s="238"/>
      <c r="L26" s="228"/>
      <c r="M26" s="241"/>
      <c r="N26" s="223"/>
      <c r="O26" s="241"/>
      <c r="P26" s="223"/>
      <c r="Q26" s="163"/>
      <c r="R26" s="69"/>
    </row>
    <row r="27" spans="1:18" s="70" customFormat="1" ht="9.6" customHeight="1">
      <c r="A27" s="226">
        <v>6</v>
      </c>
      <c r="B27" s="217" t="str">
        <f>IF($D27="","",IF(VLOOKUP($D27,'[4]Prep. Principal D'!$A$12:$U$27,15)="DA",,VLOOKUP($D27,'[4]Prep. Principal D'!$A$12:$U$27,15)))</f>
        <v/>
      </c>
      <c r="C27" s="217" t="str">
        <f>IF($D27="","",VLOOKUP($D27,'[4]Prep. Principal D'!$A$12:$U$27,13))</f>
        <v/>
      </c>
      <c r="D27" s="239"/>
      <c r="E27" s="228" t="str">
        <f>UPPER(IF($D27="","",VLOOKUP($D27,'[4]Prep. Principal D'!$A$7:$U$27,2)))</f>
        <v/>
      </c>
      <c r="F27" s="228"/>
      <c r="G27" s="236"/>
      <c r="H27" s="237" t="str">
        <f>IF($D27="","",VLOOKUP($D27,'[4]Prep. Principal D'!$A$12:$U$27,3))</f>
        <v/>
      </c>
      <c r="I27" s="222"/>
      <c r="J27" s="240"/>
      <c r="K27" s="241"/>
      <c r="L27" s="242"/>
      <c r="M27" s="247"/>
      <c r="N27" s="223"/>
      <c r="O27" s="241"/>
      <c r="P27" s="223"/>
      <c r="Q27" s="163"/>
      <c r="R27" s="69"/>
    </row>
    <row r="28" spans="1:18" s="70" customFormat="1" ht="9.6" customHeight="1">
      <c r="A28" s="225"/>
      <c r="B28" s="225"/>
      <c r="C28" s="225"/>
      <c r="D28" s="226"/>
      <c r="E28" s="228" t="str">
        <f>UPPER(IF($D27="","",VLOOKUP($D27,'[4]Prep. Principal D'!$A$7:$U$27,7)))</f>
        <v/>
      </c>
      <c r="F28" s="228"/>
      <c r="G28" s="236"/>
      <c r="H28" s="237" t="str">
        <f>IF($D27="","",VLOOKUP($D27,'[4]Prep. Principal D'!$A$12:$U$27,8))</f>
        <v/>
      </c>
      <c r="I28" s="227"/>
      <c r="J28" s="228"/>
      <c r="K28" s="241"/>
      <c r="L28" s="243"/>
      <c r="M28" s="227"/>
      <c r="N28" s="223"/>
      <c r="O28" s="241"/>
      <c r="P28" s="223"/>
      <c r="Q28" s="163"/>
      <c r="R28" s="69"/>
    </row>
    <row r="29" spans="1:18" s="70" customFormat="1" ht="9.6" customHeight="1">
      <c r="A29" s="230"/>
      <c r="B29" s="230"/>
      <c r="C29" s="230"/>
      <c r="D29" s="245"/>
      <c r="E29" s="231"/>
      <c r="F29" s="231"/>
      <c r="G29" s="232"/>
      <c r="H29" s="233"/>
      <c r="I29" s="234"/>
      <c r="J29" s="223"/>
      <c r="K29" s="241"/>
      <c r="L29" s="228" t="str">
        <f>IF(K30="a",J25,IF(K30="b",J33,""))</f>
        <v>CUY MARIA P</v>
      </c>
      <c r="M29" s="241"/>
      <c r="N29" s="223"/>
      <c r="O29" s="241"/>
      <c r="P29" s="223"/>
      <c r="Q29" s="163"/>
      <c r="R29" s="69"/>
    </row>
    <row r="30" spans="1:18" s="70" customFormat="1" ht="9.6" customHeight="1">
      <c r="A30" s="226"/>
      <c r="B30" s="226"/>
      <c r="C30" s="226"/>
      <c r="D30" s="246"/>
      <c r="E30" s="228"/>
      <c r="F30" s="228"/>
      <c r="G30" s="236"/>
      <c r="H30" s="237"/>
      <c r="I30" s="222"/>
      <c r="J30" s="223"/>
      <c r="K30" s="241" t="s">
        <v>18</v>
      </c>
      <c r="L30" s="228" t="str">
        <f>IF(K30="a",J26,IF(K30="b",J34,""))</f>
        <v>SILVA ANDREA X</v>
      </c>
      <c r="M30" s="248"/>
      <c r="N30" s="228"/>
      <c r="O30" s="241"/>
      <c r="P30" s="223"/>
      <c r="Q30" s="163"/>
      <c r="R30" s="69"/>
    </row>
    <row r="31" spans="1:18" s="70" customFormat="1" ht="9.6" customHeight="1">
      <c r="A31" s="226">
        <v>7</v>
      </c>
      <c r="B31" s="217" t="str">
        <f>IF($D31="","",IF(VLOOKUP($D31,'[4]Prep. Principal D'!$A$12:$U$27,15)="DA",,VLOOKUP($D31,'[4]Prep. Principal D'!$A$12:$U$27,15)))</f>
        <v/>
      </c>
      <c r="C31" s="217" t="str">
        <f>IF($D31="","",VLOOKUP($D31,'[4]Prep. Principal D'!$A$12:$U$27,13))</f>
        <v/>
      </c>
      <c r="D31" s="239"/>
      <c r="E31" s="228" t="str">
        <f>UPPER(IF($D31="","",VLOOKUP($D31,'[4]Prep. Principal D'!$A$7:$U$27,2)))</f>
        <v/>
      </c>
      <c r="F31" s="228"/>
      <c r="G31" s="236"/>
      <c r="H31" s="237" t="str">
        <f>IF($D31="","",VLOOKUP($D31,'[4]Prep. Principal D'!$A$12:$U$27,3))</f>
        <v/>
      </c>
      <c r="I31" s="222"/>
      <c r="J31" s="223"/>
      <c r="K31" s="241"/>
      <c r="L31" s="240" t="s">
        <v>66</v>
      </c>
      <c r="M31" s="229"/>
      <c r="N31" s="242"/>
      <c r="O31" s="241"/>
      <c r="P31" s="223"/>
      <c r="Q31" s="163"/>
      <c r="R31" s="69"/>
    </row>
    <row r="32" spans="1:18" s="70" customFormat="1" ht="9.6" customHeight="1">
      <c r="A32" s="225"/>
      <c r="B32" s="225"/>
      <c r="C32" s="225"/>
      <c r="D32" s="226"/>
      <c r="E32" s="228" t="str">
        <f>UPPER(IF($D31="","",VLOOKUP($D31,'[4]Prep. Principal D'!$A$7:$U$27,7)))</f>
        <v/>
      </c>
      <c r="F32" s="228"/>
      <c r="G32" s="236"/>
      <c r="H32" s="237" t="str">
        <f>IF($D31="","",VLOOKUP($D31,'[4]Prep. Principal D'!$A$12:$U$27,8))</f>
        <v/>
      </c>
      <c r="I32" s="248"/>
      <c r="J32" s="228"/>
      <c r="K32" s="241"/>
      <c r="L32" s="223"/>
      <c r="M32" s="229"/>
      <c r="N32" s="228"/>
      <c r="O32" s="241"/>
      <c r="P32" s="223"/>
      <c r="Q32" s="163"/>
      <c r="R32" s="69"/>
    </row>
    <row r="33" spans="1:18" s="70" customFormat="1" ht="9.6" customHeight="1">
      <c r="A33" s="230"/>
      <c r="B33" s="230"/>
      <c r="C33" s="230"/>
      <c r="D33" s="245"/>
      <c r="E33" s="231"/>
      <c r="F33" s="231"/>
      <c r="G33" s="232"/>
      <c r="H33" s="233"/>
      <c r="I33" s="222"/>
      <c r="J33" s="228" t="str">
        <f>IF(I34="a",E31,IF(I34="b",E35,""))</f>
        <v>CUY MARIA P</v>
      </c>
      <c r="K33" s="247"/>
      <c r="L33" s="223"/>
      <c r="M33" s="229"/>
      <c r="N33" s="228"/>
      <c r="O33" s="241"/>
      <c r="P33" s="223"/>
      <c r="Q33" s="163"/>
      <c r="R33" s="69"/>
    </row>
    <row r="34" spans="1:18" s="70" customFormat="1" ht="9.6" customHeight="1">
      <c r="A34" s="226"/>
      <c r="B34" s="226"/>
      <c r="C34" s="226"/>
      <c r="D34" s="246"/>
      <c r="E34" s="228"/>
      <c r="F34" s="228"/>
      <c r="G34" s="236"/>
      <c r="H34" s="237"/>
      <c r="I34" s="222" t="s">
        <v>18</v>
      </c>
      <c r="J34" s="228" t="str">
        <f>IF(I34="a",E32,IF(I34="b",E36,""))</f>
        <v>SILVA ANDREA X</v>
      </c>
      <c r="K34" s="248"/>
      <c r="L34" s="228"/>
      <c r="M34" s="229"/>
      <c r="N34" s="228"/>
      <c r="O34" s="241"/>
      <c r="P34" s="223"/>
      <c r="Q34" s="163"/>
      <c r="R34" s="69"/>
    </row>
    <row r="35" spans="1:18" s="70" customFormat="1" ht="9.6" customHeight="1">
      <c r="A35" s="226">
        <v>8</v>
      </c>
      <c r="B35" s="217" t="str">
        <f>IF($D35="","",IF(VLOOKUP($D35,'[4]Prep. Principal D'!$A$12:$U$27,15)="DA",,VLOOKUP($D35,'[4]Prep. Principal D'!$A$12:$U$27,15)))</f>
        <v>MD</v>
      </c>
      <c r="C35" s="217" t="str">
        <f>IF($D35="","",VLOOKUP($D35,'[4]Prep. Principal D'!$A$12:$U$27,13))</f>
        <v/>
      </c>
      <c r="D35" s="239">
        <v>5</v>
      </c>
      <c r="E35" s="228" t="str">
        <f>UPPER(IF($D35="","",VLOOKUP($D35,'[4]Prep. Principal D'!$A$7:$U$27,2)))</f>
        <v>CUY MARIA P</v>
      </c>
      <c r="F35" s="228"/>
      <c r="G35" s="236"/>
      <c r="H35" s="237" t="str">
        <f>IF($D35="","",VLOOKUP($D35,'[4]Prep. Principal D'!$A$12:$U$27,3))</f>
        <v>BOY</v>
      </c>
      <c r="I35" s="222"/>
      <c r="J35" s="240"/>
      <c r="K35" s="229"/>
      <c r="L35" s="242"/>
      <c r="M35" s="235"/>
      <c r="N35" s="228"/>
      <c r="O35" s="241"/>
      <c r="P35" s="223"/>
      <c r="Q35" s="163"/>
      <c r="R35" s="69"/>
    </row>
    <row r="36" spans="1:18" s="70" customFormat="1" ht="9.6" customHeight="1">
      <c r="A36" s="225"/>
      <c r="B36" s="225"/>
      <c r="C36" s="225"/>
      <c r="D36" s="226"/>
      <c r="E36" s="228" t="str">
        <f>UPPER(IF($D35="","",VLOOKUP($D35,'[4]Prep. Principal D'!$A$7:$U$27,7)))</f>
        <v>SILVA ANDREA X</v>
      </c>
      <c r="F36" s="228"/>
      <c r="G36" s="236"/>
      <c r="H36" s="237" t="str">
        <f>IF($D35="","",VLOOKUP($D35,'[4]Prep. Principal D'!$A$12:$U$27,8))</f>
        <v>BOY</v>
      </c>
      <c r="I36" s="227"/>
      <c r="J36" s="228"/>
      <c r="K36" s="229"/>
      <c r="L36" s="243"/>
      <c r="M36" s="244"/>
      <c r="N36" s="228"/>
      <c r="O36" s="241"/>
      <c r="P36" s="223"/>
      <c r="Q36" s="163"/>
      <c r="R36" s="69"/>
    </row>
    <row r="37" spans="1:18" s="70" customFormat="1" ht="9.6" customHeight="1">
      <c r="A37" s="230"/>
      <c r="B37" s="230"/>
      <c r="C37" s="230"/>
      <c r="D37" s="245"/>
      <c r="E37" s="231"/>
      <c r="F37" s="231"/>
      <c r="G37" s="232"/>
      <c r="H37" s="233"/>
      <c r="I37" s="234"/>
      <c r="J37" s="223"/>
      <c r="K37" s="224"/>
      <c r="L37" s="228"/>
      <c r="M37" s="229"/>
      <c r="N37" s="229"/>
      <c r="O37" s="241"/>
      <c r="P37" s="219" t="str">
        <f>IF(O38="a",N21,IF(O38="b",N53,""))</f>
        <v>GALEANO DANNA V</v>
      </c>
      <c r="Q37" s="163"/>
      <c r="R37" s="69"/>
    </row>
    <row r="38" spans="1:18" s="70" customFormat="1" ht="9.6" customHeight="1">
      <c r="A38" s="226"/>
      <c r="B38" s="226"/>
      <c r="C38" s="226"/>
      <c r="D38" s="246"/>
      <c r="E38" s="228"/>
      <c r="F38" s="228"/>
      <c r="G38" s="236"/>
      <c r="H38" s="237"/>
      <c r="I38" s="222"/>
      <c r="J38" s="223"/>
      <c r="K38" s="224"/>
      <c r="L38" s="228"/>
      <c r="M38" s="229"/>
      <c r="N38" s="237"/>
      <c r="O38" s="241" t="s">
        <v>17</v>
      </c>
      <c r="P38" s="219" t="str">
        <f>IF(O38="a",N22,IF(O38="b",N54,""))</f>
        <v>LOSADA VALENTINA</v>
      </c>
      <c r="Q38" s="97"/>
      <c r="R38" s="69"/>
    </row>
    <row r="39" spans="1:18" s="70" customFormat="1" ht="9.6" customHeight="1">
      <c r="A39" s="226">
        <v>9</v>
      </c>
      <c r="B39" s="217" t="str">
        <f>IF($D39="","",IF(VLOOKUP($D39,'[4]Prep. Principal D'!$A$12:$U$27,15)="DA",,VLOOKUP($D39,'[4]Prep. Principal D'!$A$12:$U$27,15)))</f>
        <v>MD</v>
      </c>
      <c r="C39" s="217" t="str">
        <f>IF($D39="","",VLOOKUP($D39,'[4]Prep. Principal D'!$A$12:$U$27,13))</f>
        <v/>
      </c>
      <c r="D39" s="239">
        <v>8</v>
      </c>
      <c r="E39" s="228" t="str">
        <f>UPPER(IF($D39="","",VLOOKUP($D39,'[4]Prep. Principal D'!$A$7:$U$27,2)))</f>
        <v>MATAMOROS GABRIELA</v>
      </c>
      <c r="F39" s="228"/>
      <c r="G39" s="236"/>
      <c r="H39" s="237" t="str">
        <f>IF($D39="","",VLOOKUP($D39,'[4]Prep. Principal D'!$A$12:$U$27,3))</f>
        <v>NOR</v>
      </c>
      <c r="I39" s="222"/>
      <c r="J39" s="223"/>
      <c r="K39" s="224"/>
      <c r="L39" s="223"/>
      <c r="M39" s="224"/>
      <c r="N39" s="223"/>
      <c r="O39" s="241"/>
      <c r="P39" s="376" t="s">
        <v>30</v>
      </c>
      <c r="Q39" s="163"/>
      <c r="R39" s="69"/>
    </row>
    <row r="40" spans="1:18" s="70" customFormat="1" ht="9.6" customHeight="1">
      <c r="A40" s="225"/>
      <c r="B40" s="225"/>
      <c r="C40" s="225"/>
      <c r="D40" s="226"/>
      <c r="E40" s="228" t="str">
        <f>UPPER(IF($D39="","",VLOOKUP($D39,'[4]Prep. Principal D'!$A$7:$U$27,7)))</f>
        <v>PERALES EYLIN Y</v>
      </c>
      <c r="F40" s="228"/>
      <c r="G40" s="236"/>
      <c r="H40" s="237" t="str">
        <f>IF($D39="","",VLOOKUP($D39,'[4]Prep. Principal D'!$A$12:$U$27,8))</f>
        <v>NOR</v>
      </c>
      <c r="I40" s="227"/>
      <c r="J40" s="228"/>
      <c r="K40" s="229"/>
      <c r="L40" s="223"/>
      <c r="M40" s="224"/>
      <c r="N40" s="223"/>
      <c r="O40" s="241"/>
      <c r="P40" s="243"/>
      <c r="Q40" s="249"/>
      <c r="R40" s="69"/>
    </row>
    <row r="41" spans="1:18" s="70" customFormat="1" ht="9.6" customHeight="1">
      <c r="A41" s="230"/>
      <c r="B41" s="230"/>
      <c r="C41" s="230"/>
      <c r="D41" s="245"/>
      <c r="E41" s="231"/>
      <c r="F41" s="231"/>
      <c r="G41" s="232"/>
      <c r="H41" s="233"/>
      <c r="I41" s="234"/>
      <c r="J41" s="228" t="str">
        <f>IF(I42="a",E39,IF(I42="b",E43,""))</f>
        <v>MATAMOROS GABRIELA</v>
      </c>
      <c r="K41" s="235"/>
      <c r="L41" s="223"/>
      <c r="M41" s="224"/>
      <c r="N41" s="223"/>
      <c r="O41" s="241"/>
      <c r="P41" s="223"/>
      <c r="Q41" s="163"/>
      <c r="R41" s="69"/>
    </row>
    <row r="42" spans="1:18" s="70" customFormat="1" ht="9.6" customHeight="1">
      <c r="A42" s="226"/>
      <c r="B42" s="226"/>
      <c r="C42" s="226"/>
      <c r="D42" s="246"/>
      <c r="E42" s="228"/>
      <c r="F42" s="228"/>
      <c r="G42" s="236"/>
      <c r="H42" s="237"/>
      <c r="I42" s="222" t="s">
        <v>23</v>
      </c>
      <c r="J42" s="228" t="str">
        <f>IF(I42="a",E40,IF(I42="b",E44,""))</f>
        <v>PERALES EYLIN Y</v>
      </c>
      <c r="K42" s="238"/>
      <c r="L42" s="228"/>
      <c r="M42" s="229"/>
      <c r="N42" s="223"/>
      <c r="O42" s="241"/>
      <c r="P42" s="223"/>
      <c r="Q42" s="163"/>
      <c r="R42" s="69"/>
    </row>
    <row r="43" spans="1:18" s="70" customFormat="1" ht="9.6" customHeight="1">
      <c r="A43" s="226">
        <v>10</v>
      </c>
      <c r="B43" s="217" t="str">
        <f>IF($D43="","",IF(VLOOKUP($D43,'[4]Prep. Principal D'!$A$12:$U$27,15)="DA",,VLOOKUP($D43,'[4]Prep. Principal D'!$A$12:$U$27,15)))</f>
        <v/>
      </c>
      <c r="C43" s="217" t="str">
        <f>IF($D43="","",VLOOKUP($D43,'[4]Prep. Principal D'!$A$12:$U$27,13))</f>
        <v/>
      </c>
      <c r="D43" s="239"/>
      <c r="E43" s="228" t="str">
        <f>UPPER(IF($D43="","",VLOOKUP($D43,'[4]Prep. Principal D'!$A$7:$U$27,2)))</f>
        <v/>
      </c>
      <c r="F43" s="228"/>
      <c r="G43" s="236"/>
      <c r="H43" s="237" t="str">
        <f>IF($D43="","",VLOOKUP($D43,'[4]Prep. Principal D'!$A$12:$U$27,3))</f>
        <v/>
      </c>
      <c r="I43" s="222"/>
      <c r="J43" s="240"/>
      <c r="K43" s="241"/>
      <c r="L43" s="242"/>
      <c r="M43" s="235"/>
      <c r="N43" s="223"/>
      <c r="O43" s="241"/>
      <c r="P43" s="223"/>
      <c r="Q43" s="163"/>
      <c r="R43" s="69"/>
    </row>
    <row r="44" spans="1:18" s="70" customFormat="1" ht="9.6" customHeight="1">
      <c r="A44" s="225"/>
      <c r="B44" s="225"/>
      <c r="C44" s="225"/>
      <c r="D44" s="226"/>
      <c r="E44" s="228" t="str">
        <f>UPPER(IF($D43="","",VLOOKUP($D43,'[4]Prep. Principal D'!$A$7:$U$27,7)))</f>
        <v/>
      </c>
      <c r="F44" s="228"/>
      <c r="G44" s="236"/>
      <c r="H44" s="237" t="str">
        <f>IF($D43="","",VLOOKUP($D43,'[4]Prep. Principal D'!$A$12:$U$27,8))</f>
        <v/>
      </c>
      <c r="I44" s="227"/>
      <c r="J44" s="228"/>
      <c r="K44" s="241"/>
      <c r="L44" s="243"/>
      <c r="M44" s="244"/>
      <c r="N44" s="223"/>
      <c r="O44" s="241"/>
      <c r="P44" s="223"/>
      <c r="Q44" s="163"/>
      <c r="R44" s="69"/>
    </row>
    <row r="45" spans="1:18" s="70" customFormat="1" ht="9.6" customHeight="1">
      <c r="A45" s="230"/>
      <c r="B45" s="230"/>
      <c r="C45" s="230"/>
      <c r="D45" s="245"/>
      <c r="E45" s="231"/>
      <c r="F45" s="231"/>
      <c r="G45" s="232"/>
      <c r="H45" s="233"/>
      <c r="I45" s="234"/>
      <c r="J45" s="223"/>
      <c r="K45" s="241"/>
      <c r="L45" s="219" t="str">
        <f>IF(K46="a",J41,IF(K46="b",J49,""))</f>
        <v>BELTRAN MARIA S</v>
      </c>
      <c r="M45" s="229"/>
      <c r="N45" s="223"/>
      <c r="O45" s="241"/>
      <c r="P45" s="223"/>
      <c r="Q45" s="163"/>
      <c r="R45" s="69"/>
    </row>
    <row r="46" spans="1:18" s="70" customFormat="1" ht="9.6" customHeight="1">
      <c r="A46" s="226"/>
      <c r="B46" s="226"/>
      <c r="C46" s="226"/>
      <c r="D46" s="246"/>
      <c r="E46" s="228"/>
      <c r="F46" s="228"/>
      <c r="G46" s="236"/>
      <c r="H46" s="237"/>
      <c r="I46" s="222"/>
      <c r="J46" s="223"/>
      <c r="K46" s="241" t="s">
        <v>18</v>
      </c>
      <c r="L46" s="219" t="str">
        <f>IF(K46="a",J42,IF(K46="b",J50,""))</f>
        <v>MORA INDIRA L</v>
      </c>
      <c r="M46" s="238"/>
      <c r="N46" s="228"/>
      <c r="O46" s="241"/>
      <c r="P46" s="223"/>
      <c r="Q46" s="163"/>
      <c r="R46" s="69"/>
    </row>
    <row r="47" spans="1:18" s="70" customFormat="1" ht="9.6" customHeight="1">
      <c r="A47" s="226">
        <v>11</v>
      </c>
      <c r="B47" s="217" t="str">
        <f>IF($D47="","",IF(VLOOKUP($D47,'[4]Prep. Principal D'!$A$12:$U$27,15)="DA",,VLOOKUP($D47,'[4]Prep. Principal D'!$A$12:$U$27,15)))</f>
        <v/>
      </c>
      <c r="C47" s="217" t="str">
        <f>IF($D47="","",VLOOKUP($D47,'[4]Prep. Principal D'!$A$12:$U$27,13))</f>
        <v/>
      </c>
      <c r="D47" s="239"/>
      <c r="E47" s="228" t="str">
        <f>UPPER(IF($D47="","",VLOOKUP($D47,'[4]Prep. Principal D'!$A$7:$U$27,2)))</f>
        <v/>
      </c>
      <c r="F47" s="228"/>
      <c r="G47" s="236"/>
      <c r="H47" s="237" t="str">
        <f>IF($D47="","",VLOOKUP($D47,'[4]Prep. Principal D'!$A$12:$U$27,3))</f>
        <v/>
      </c>
      <c r="I47" s="222"/>
      <c r="J47" s="223"/>
      <c r="K47" s="241"/>
      <c r="L47" s="240" t="s">
        <v>67</v>
      </c>
      <c r="M47" s="241"/>
      <c r="N47" s="242"/>
      <c r="O47" s="241"/>
      <c r="P47" s="223"/>
      <c r="Q47" s="163"/>
      <c r="R47" s="69"/>
    </row>
    <row r="48" spans="1:18" s="70" customFormat="1" ht="9.6" customHeight="1">
      <c r="A48" s="225"/>
      <c r="B48" s="225"/>
      <c r="C48" s="225"/>
      <c r="D48" s="226"/>
      <c r="E48" s="228" t="str">
        <f>UPPER(IF($D47="","",VLOOKUP($D47,'[4]Prep. Principal D'!$A$7:$U$27,7)))</f>
        <v/>
      </c>
      <c r="F48" s="228"/>
      <c r="G48" s="236"/>
      <c r="H48" s="237" t="str">
        <f>IF($D47="","",VLOOKUP($D47,'[4]Prep. Principal D'!$A$12:$U$27,8))</f>
        <v/>
      </c>
      <c r="I48" s="227"/>
      <c r="J48" s="228"/>
      <c r="K48" s="241"/>
      <c r="L48" s="223"/>
      <c r="M48" s="241"/>
      <c r="N48" s="228"/>
      <c r="O48" s="241"/>
      <c r="P48" s="223"/>
      <c r="Q48" s="163"/>
      <c r="R48" s="69"/>
    </row>
    <row r="49" spans="1:18" s="70" customFormat="1" ht="9.6" customHeight="1">
      <c r="A49" s="230"/>
      <c r="B49" s="230"/>
      <c r="C49" s="230"/>
      <c r="D49" s="230"/>
      <c r="E49" s="231"/>
      <c r="F49" s="231"/>
      <c r="G49" s="232"/>
      <c r="H49" s="233"/>
      <c r="I49" s="234"/>
      <c r="J49" s="219" t="str">
        <f>IF(I50="a",E47,IF(I50="b",E51,""))</f>
        <v>BELTRAN MARIA S</v>
      </c>
      <c r="K49" s="247"/>
      <c r="L49" s="223"/>
      <c r="M49" s="241"/>
      <c r="N49" s="228"/>
      <c r="O49" s="241"/>
      <c r="P49" s="223"/>
      <c r="Q49" s="163"/>
      <c r="R49" s="69"/>
    </row>
    <row r="50" spans="1:18" s="70" customFormat="1" ht="9.6" customHeight="1">
      <c r="A50" s="226"/>
      <c r="B50" s="226"/>
      <c r="C50" s="226"/>
      <c r="D50" s="226"/>
      <c r="E50" s="228"/>
      <c r="F50" s="228"/>
      <c r="G50" s="236"/>
      <c r="H50" s="237"/>
      <c r="I50" s="222" t="s">
        <v>18</v>
      </c>
      <c r="J50" s="219" t="str">
        <f>IF(I50="a",E48,IF(I50="b",E52,""))</f>
        <v>MORA INDIRA L</v>
      </c>
      <c r="K50" s="248"/>
      <c r="L50" s="228"/>
      <c r="M50" s="241"/>
      <c r="N50" s="228"/>
      <c r="O50" s="241"/>
      <c r="P50" s="223"/>
      <c r="Q50" s="163"/>
      <c r="R50" s="69"/>
    </row>
    <row r="51" spans="1:18" s="70" customFormat="1" ht="9.6" customHeight="1">
      <c r="A51" s="216">
        <v>12</v>
      </c>
      <c r="B51" s="217" t="str">
        <f>IF($D51="","",IF(VLOOKUP($D51,'[4]Prep. Principal D'!$A$12:$U$27,15)="DA",,VLOOKUP($D51,'[4]Prep. Principal D'!$A$12:$U$27,15)))</f>
        <v>MD</v>
      </c>
      <c r="C51" s="217" t="str">
        <f>IF($D51="","",VLOOKUP($D51,'[4]Prep. Principal D'!$A$12:$U$27,13))</f>
        <v/>
      </c>
      <c r="D51" s="218">
        <v>3</v>
      </c>
      <c r="E51" s="219" t="str">
        <f>UPPER(IF($D51="","",VLOOKUP($D51,'[4]Prep. Principal D'!$A$7:$U$27,2)))</f>
        <v>BELTRAN MARIA S</v>
      </c>
      <c r="F51" s="219"/>
      <c r="G51" s="220"/>
      <c r="H51" s="221" t="str">
        <f>IF($D51="","",VLOOKUP($D51,'[4]Prep. Principal D'!$A$12:$U$27,3))</f>
        <v>CAS</v>
      </c>
      <c r="I51" s="222"/>
      <c r="J51" s="240"/>
      <c r="K51" s="229"/>
      <c r="L51" s="242"/>
      <c r="M51" s="247"/>
      <c r="N51" s="228"/>
      <c r="O51" s="241"/>
      <c r="P51" s="223"/>
      <c r="Q51" s="163"/>
      <c r="R51" s="69"/>
    </row>
    <row r="52" spans="1:18" s="70" customFormat="1" ht="9.6" customHeight="1">
      <c r="A52" s="225"/>
      <c r="B52" s="225"/>
      <c r="C52" s="225"/>
      <c r="D52" s="226"/>
      <c r="E52" s="219" t="str">
        <f>UPPER(IF($D51="","",VLOOKUP($D51,'[4]Prep. Principal D'!$A$7:$U$27,7)))</f>
        <v>MORA INDIRA L</v>
      </c>
      <c r="F52" s="219"/>
      <c r="G52" s="220"/>
      <c r="H52" s="221" t="str">
        <f>IF($D51="","",VLOOKUP($D51,'[4]Prep. Principal D'!$A$12:$U$27,8))</f>
        <v>CAS</v>
      </c>
      <c r="I52" s="227"/>
      <c r="J52" s="228"/>
      <c r="K52" s="229"/>
      <c r="L52" s="243"/>
      <c r="M52" s="227"/>
      <c r="N52" s="228"/>
      <c r="O52" s="241"/>
      <c r="P52" s="223"/>
      <c r="Q52" s="163"/>
      <c r="R52" s="69"/>
    </row>
    <row r="53" spans="1:18" s="70" customFormat="1" ht="9.6" customHeight="1">
      <c r="A53" s="230"/>
      <c r="B53" s="230"/>
      <c r="C53" s="230"/>
      <c r="D53" s="230"/>
      <c r="E53" s="231"/>
      <c r="F53" s="231"/>
      <c r="G53" s="232"/>
      <c r="H53" s="233"/>
      <c r="I53" s="234"/>
      <c r="J53" s="223"/>
      <c r="K53" s="224"/>
      <c r="L53" s="228"/>
      <c r="M53" s="241"/>
      <c r="N53" s="219" t="str">
        <f>IF(M54="a",L45,IF(M54="b",L61,""))</f>
        <v>BELTRAN MARIA S</v>
      </c>
      <c r="O53" s="241"/>
      <c r="P53" s="223"/>
      <c r="Q53" s="163"/>
      <c r="R53" s="69"/>
    </row>
    <row r="54" spans="1:18" s="70" customFormat="1" ht="9.6" customHeight="1">
      <c r="A54" s="226"/>
      <c r="B54" s="226"/>
      <c r="C54" s="226"/>
      <c r="D54" s="226"/>
      <c r="E54" s="228"/>
      <c r="F54" s="228"/>
      <c r="G54" s="236"/>
      <c r="H54" s="237"/>
      <c r="I54" s="222"/>
      <c r="J54" s="223"/>
      <c r="K54" s="224"/>
      <c r="L54" s="228"/>
      <c r="M54" s="241" t="s">
        <v>17</v>
      </c>
      <c r="N54" s="219" t="str">
        <f>IF(M54="a",L46,IF(M54="b",L62,""))</f>
        <v>MORA INDIRA L</v>
      </c>
      <c r="O54" s="248"/>
      <c r="P54" s="228"/>
      <c r="Q54" s="163"/>
      <c r="R54" s="69"/>
    </row>
    <row r="55" spans="1:18" s="70" customFormat="1" ht="9.6" customHeight="1">
      <c r="A55" s="226">
        <v>13</v>
      </c>
      <c r="B55" s="217" t="str">
        <f>IF($D55="","",IF(VLOOKUP($D55,'[4]Prep. Principal D'!$A$12:$U$27,15)="DA",,VLOOKUP($D55,'[4]Prep. Principal D'!$A$12:$U$27,15)))</f>
        <v>MD</v>
      </c>
      <c r="C55" s="217" t="str">
        <f>IF($D55="","",VLOOKUP($D55,'[4]Prep. Principal D'!$A$12:$U$27,13))</f>
        <v/>
      </c>
      <c r="D55" s="239">
        <v>6</v>
      </c>
      <c r="E55" s="228" t="str">
        <f>UPPER(IF($D55="","",VLOOKUP($D55,'[4]Prep. Principal D'!$A$7:$U$27,2)))</f>
        <v xml:space="preserve">TABARES JUANITA </v>
      </c>
      <c r="F55" s="228"/>
      <c r="G55" s="236"/>
      <c r="H55" s="237" t="str">
        <f>IF($D55="","",VLOOKUP($D55,'[4]Prep. Principal D'!$A$12:$U$27,3))</f>
        <v>ANT</v>
      </c>
      <c r="I55" s="222"/>
      <c r="J55" s="223"/>
      <c r="K55" s="224"/>
      <c r="L55" s="223"/>
      <c r="M55" s="241"/>
      <c r="N55" s="240" t="s">
        <v>86</v>
      </c>
      <c r="O55" s="229"/>
      <c r="P55" s="223"/>
      <c r="Q55" s="68"/>
      <c r="R55" s="69"/>
    </row>
    <row r="56" spans="1:18" s="70" customFormat="1" ht="9.6" customHeight="1">
      <c r="A56" s="225"/>
      <c r="B56" s="225"/>
      <c r="C56" s="225"/>
      <c r="D56" s="226"/>
      <c r="E56" s="228" t="str">
        <f>UPPER(IF($D55="","",VLOOKUP($D55,'[4]Prep. Principal D'!$A$7:$U$27,7)))</f>
        <v>VILLEGAS MARIA C</v>
      </c>
      <c r="F56" s="228"/>
      <c r="G56" s="236"/>
      <c r="H56" s="237" t="str">
        <f>IF($D55="","",VLOOKUP($D55,'[4]Prep. Principal D'!$A$12:$U$27,8))</f>
        <v>ANT</v>
      </c>
      <c r="I56" s="227"/>
      <c r="J56" s="228"/>
      <c r="K56" s="229"/>
      <c r="L56" s="223"/>
      <c r="M56" s="241"/>
      <c r="N56" s="223"/>
      <c r="O56" s="229"/>
      <c r="P56" s="223"/>
      <c r="Q56" s="68"/>
      <c r="R56" s="69"/>
    </row>
    <row r="57" spans="1:18" s="70" customFormat="1" ht="9.6" customHeight="1">
      <c r="A57" s="230"/>
      <c r="B57" s="230"/>
      <c r="C57" s="230"/>
      <c r="D57" s="245"/>
      <c r="E57" s="231"/>
      <c r="F57" s="231"/>
      <c r="G57" s="232"/>
      <c r="H57" s="233"/>
      <c r="I57" s="234"/>
      <c r="J57" s="228" t="str">
        <f>IF(I58="a",E55,IF(I58="b",E59,""))</f>
        <v xml:space="preserve">TABARES JUANITA </v>
      </c>
      <c r="K57" s="235"/>
      <c r="L57" s="223"/>
      <c r="M57" s="241"/>
      <c r="N57" s="223"/>
      <c r="O57" s="229"/>
      <c r="P57" s="223"/>
      <c r="Q57" s="68"/>
      <c r="R57" s="69"/>
    </row>
    <row r="58" spans="1:18" s="70" customFormat="1" ht="9.6" customHeight="1">
      <c r="A58" s="226"/>
      <c r="B58" s="226"/>
      <c r="C58" s="226"/>
      <c r="D58" s="246"/>
      <c r="E58" s="228"/>
      <c r="F58" s="228"/>
      <c r="G58" s="236"/>
      <c r="H58" s="237"/>
      <c r="I58" s="222" t="s">
        <v>23</v>
      </c>
      <c r="J58" s="228" t="str">
        <f>IF(I58="a",E56,IF(I58="b",E60,""))</f>
        <v>VILLEGAS MARIA C</v>
      </c>
      <c r="K58" s="238"/>
      <c r="L58" s="228"/>
      <c r="M58" s="241"/>
      <c r="N58" s="223"/>
      <c r="O58" s="229"/>
      <c r="P58" s="223"/>
      <c r="Q58" s="68"/>
      <c r="R58" s="69"/>
    </row>
    <row r="59" spans="1:18" s="70" customFormat="1" ht="9.6" customHeight="1">
      <c r="A59" s="226">
        <v>14</v>
      </c>
      <c r="B59" s="217" t="str">
        <f>IF($D59="","",IF(VLOOKUP($D59,'[4]Prep. Principal D'!$A$12:$U$27,15)="DA",,VLOOKUP($D59,'[4]Prep. Principal D'!$A$12:$U$27,15)))</f>
        <v/>
      </c>
      <c r="C59" s="217" t="str">
        <f>IF($D59="","",VLOOKUP($D59,'[4]Prep. Principal D'!$A$12:$U$27,13))</f>
        <v/>
      </c>
      <c r="D59" s="239"/>
      <c r="E59" s="228" t="str">
        <f>UPPER(IF($D59="","",VLOOKUP($D59,'[4]Prep. Principal D'!$A$7:$U$27,2)))</f>
        <v/>
      </c>
      <c r="F59" s="228"/>
      <c r="G59" s="236"/>
      <c r="H59" s="237" t="str">
        <f>IF($D59="","",VLOOKUP($D59,'[4]Prep. Principal D'!$A$12:$U$27,3))</f>
        <v/>
      </c>
      <c r="I59" s="222"/>
      <c r="J59" s="240"/>
      <c r="K59" s="241"/>
      <c r="L59" s="242"/>
      <c r="M59" s="247"/>
      <c r="N59" s="223"/>
      <c r="O59" s="229"/>
      <c r="P59" s="223"/>
      <c r="Q59" s="68"/>
      <c r="R59" s="69"/>
    </row>
    <row r="60" spans="1:18" s="70" customFormat="1" ht="9.6" customHeight="1">
      <c r="A60" s="225"/>
      <c r="B60" s="225"/>
      <c r="C60" s="225"/>
      <c r="D60" s="226"/>
      <c r="E60" s="228" t="str">
        <f>UPPER(IF($D59="","",VLOOKUP($D59,'[4]Prep. Principal D'!$A$7:$U$27,7)))</f>
        <v/>
      </c>
      <c r="F60" s="228"/>
      <c r="G60" s="236"/>
      <c r="H60" s="237" t="str">
        <f>IF($D59="","",VLOOKUP($D59,'[4]Prep. Principal D'!$A$12:$U$27,8))</f>
        <v/>
      </c>
      <c r="I60" s="227"/>
      <c r="J60" s="228"/>
      <c r="K60" s="241"/>
      <c r="L60" s="243"/>
      <c r="M60" s="227"/>
      <c r="N60" s="223"/>
      <c r="O60" s="229"/>
      <c r="P60" s="223"/>
      <c r="Q60" s="68"/>
      <c r="R60" s="69"/>
    </row>
    <row r="61" spans="1:18" s="70" customFormat="1" ht="9.6" customHeight="1">
      <c r="A61" s="230"/>
      <c r="B61" s="230"/>
      <c r="C61" s="230"/>
      <c r="D61" s="245"/>
      <c r="E61" s="231"/>
      <c r="F61" s="231"/>
      <c r="G61" s="232"/>
      <c r="H61" s="233"/>
      <c r="I61" s="234"/>
      <c r="J61" s="223"/>
      <c r="K61" s="241"/>
      <c r="L61" s="219" t="str">
        <f>IF(K62="a",J57,IF(K62="b",J65,""))</f>
        <v>PEÑA ISABELA</v>
      </c>
      <c r="M61" s="241"/>
      <c r="N61" s="223"/>
      <c r="O61" s="229"/>
      <c r="P61" s="223"/>
      <c r="Q61" s="68"/>
      <c r="R61" s="69"/>
    </row>
    <row r="62" spans="1:18" s="70" customFormat="1" ht="9.6" customHeight="1">
      <c r="A62" s="226"/>
      <c r="B62" s="226"/>
      <c r="C62" s="226"/>
      <c r="D62" s="246"/>
      <c r="E62" s="228"/>
      <c r="F62" s="228"/>
      <c r="G62" s="236"/>
      <c r="H62" s="237"/>
      <c r="I62" s="222"/>
      <c r="J62" s="223"/>
      <c r="K62" s="241" t="s">
        <v>18</v>
      </c>
      <c r="L62" s="219" t="str">
        <f>IF(K62="a",J58,IF(K62="b",J66,""))</f>
        <v>SANTIAGO DANA K</v>
      </c>
      <c r="M62" s="248"/>
      <c r="N62" s="228"/>
      <c r="O62" s="229"/>
      <c r="P62" s="223"/>
      <c r="Q62" s="68"/>
      <c r="R62" s="69"/>
    </row>
    <row r="63" spans="1:18" s="70" customFormat="1" ht="9.6" customHeight="1">
      <c r="A63" s="226">
        <v>15</v>
      </c>
      <c r="B63" s="217" t="str">
        <f>IF($D63="","",IF(VLOOKUP($D63,'[4]Prep. Principal D'!$A$12:$U$27,15)="DA",,VLOOKUP($D63,'[4]Prep. Principal D'!$A$12:$U$27,15)))</f>
        <v/>
      </c>
      <c r="C63" s="217" t="str">
        <f>IF($D63="","",VLOOKUP($D63,'[4]Prep. Principal D'!$A$12:$U$27,13))</f>
        <v/>
      </c>
      <c r="D63" s="239"/>
      <c r="E63" s="228" t="str">
        <f>UPPER(IF($D63="","",VLOOKUP($D63,'[4]Prep. Principal D'!$A$7:$U$27,2)))</f>
        <v/>
      </c>
      <c r="F63" s="228"/>
      <c r="G63" s="236"/>
      <c r="H63" s="237" t="str">
        <f>IF($D63="","",VLOOKUP($D63,'[4]Prep. Principal D'!$A$12:$U$27,3))</f>
        <v/>
      </c>
      <c r="I63" s="222"/>
      <c r="J63" s="223"/>
      <c r="K63" s="241"/>
      <c r="L63" s="240" t="s">
        <v>50</v>
      </c>
      <c r="M63" s="229"/>
      <c r="N63" s="242"/>
      <c r="O63" s="229"/>
      <c r="P63" s="223"/>
      <c r="Q63" s="68"/>
      <c r="R63" s="69"/>
    </row>
    <row r="64" spans="1:18" s="70" customFormat="1" ht="9.6" customHeight="1">
      <c r="A64" s="225"/>
      <c r="B64" s="225"/>
      <c r="C64" s="225"/>
      <c r="D64" s="226"/>
      <c r="E64" s="228" t="str">
        <f>UPPER(IF($D63="","",VLOOKUP($D63,'[4]Prep. Principal D'!$A$7:$U$27,7)))</f>
        <v/>
      </c>
      <c r="F64" s="228"/>
      <c r="G64" s="236"/>
      <c r="H64" s="237" t="str">
        <f>IF($D63="","",VLOOKUP($D63,'[4]Prep. Principal D'!$A$12:$U$27,8))</f>
        <v/>
      </c>
      <c r="I64" s="227"/>
      <c r="J64" s="228"/>
      <c r="K64" s="241"/>
      <c r="L64" s="223"/>
      <c r="M64" s="229"/>
      <c r="N64" s="228"/>
      <c r="O64" s="229"/>
      <c r="P64" s="223"/>
      <c r="Q64" s="68"/>
      <c r="R64" s="69"/>
    </row>
    <row r="65" spans="1:18" s="70" customFormat="1" ht="9.6" customHeight="1">
      <c r="A65" s="230"/>
      <c r="B65" s="230"/>
      <c r="C65" s="230"/>
      <c r="D65" s="230"/>
      <c r="E65" s="250"/>
      <c r="F65" s="250"/>
      <c r="G65" s="251"/>
      <c r="H65" s="252"/>
      <c r="I65" s="234"/>
      <c r="J65" s="219" t="str">
        <f>IF(I66="a",E63,IF(I66="b",E67,""))</f>
        <v>PEÑA ISABELA</v>
      </c>
      <c r="K65" s="247"/>
      <c r="L65" s="223"/>
      <c r="M65" s="229"/>
      <c r="N65" s="228"/>
      <c r="O65" s="229"/>
      <c r="P65" s="223"/>
      <c r="Q65" s="68"/>
      <c r="R65" s="69"/>
    </row>
    <row r="66" spans="1:18" s="70" customFormat="1" ht="9.6" customHeight="1">
      <c r="A66" s="226"/>
      <c r="B66" s="226"/>
      <c r="C66" s="226"/>
      <c r="D66" s="226"/>
      <c r="E66" s="228"/>
      <c r="F66" s="228"/>
      <c r="G66" s="253"/>
      <c r="H66" s="237"/>
      <c r="I66" s="222" t="s">
        <v>18</v>
      </c>
      <c r="J66" s="219" t="str">
        <f>IF(I66="a",E64,IF(I66="b",E68,""))</f>
        <v>SANTIAGO DANA K</v>
      </c>
      <c r="K66" s="248"/>
      <c r="L66" s="228"/>
      <c r="M66" s="229"/>
      <c r="N66" s="228"/>
      <c r="O66" s="229"/>
      <c r="P66" s="223"/>
      <c r="Q66" s="68"/>
      <c r="R66" s="69"/>
    </row>
    <row r="67" spans="1:18" s="70" customFormat="1" ht="9.6" customHeight="1">
      <c r="A67" s="216">
        <v>16</v>
      </c>
      <c r="B67" s="217" t="str">
        <f>IF($D67="","",IF(VLOOKUP($D67,'[4]Prep. Principal D'!$A$12:$U$27,15)="DA",,VLOOKUP($D67,'[4]Prep. Principal D'!$A$12:$U$27,15)))</f>
        <v>MD</v>
      </c>
      <c r="C67" s="217">
        <f>IF($D67="","",VLOOKUP($D67,'[4]Prep. Principal D'!$A$12:$U$27,13))</f>
        <v>106</v>
      </c>
      <c r="D67" s="218">
        <v>2</v>
      </c>
      <c r="E67" s="219" t="str">
        <f>UPPER(IF($D67="","",VLOOKUP($D67,'[4]Prep. Principal D'!$A$7:$U$27,2)))</f>
        <v>PEÑA ISABELA</v>
      </c>
      <c r="F67" s="219"/>
      <c r="G67" s="220"/>
      <c r="H67" s="221" t="str">
        <f>IF($D67="","",VLOOKUP($D67,'[4]Prep. Principal D'!$A$12:$U$27,3))</f>
        <v>ATL</v>
      </c>
      <c r="I67" s="222"/>
      <c r="J67" s="240"/>
      <c r="K67" s="229"/>
      <c r="L67" s="242"/>
      <c r="M67" s="235"/>
      <c r="N67" s="228"/>
      <c r="O67" s="229"/>
      <c r="P67" s="223"/>
      <c r="Q67" s="68"/>
      <c r="R67" s="69"/>
    </row>
    <row r="68" spans="1:18" s="70" customFormat="1" ht="9.6" customHeight="1">
      <c r="A68" s="225"/>
      <c r="B68" s="225"/>
      <c r="C68" s="225"/>
      <c r="D68" s="225"/>
      <c r="E68" s="254" t="str">
        <f>UPPER(IF($D67="","",VLOOKUP($D67,'[4]Prep. Principal D'!$A$7:$U$27,7)))</f>
        <v>SANTIAGO DANA K</v>
      </c>
      <c r="F68" s="254"/>
      <c r="G68" s="255"/>
      <c r="H68" s="256" t="str">
        <f>IF($D67="","",VLOOKUP($D67,'[4]Prep. Principal D'!$A$12:$U$27,8))</f>
        <v>ATL</v>
      </c>
      <c r="I68" s="248"/>
      <c r="J68" s="228"/>
      <c r="K68" s="229"/>
      <c r="L68" s="243"/>
      <c r="M68" s="244"/>
      <c r="N68" s="228"/>
      <c r="O68" s="229"/>
      <c r="P68" s="223"/>
      <c r="Q68" s="68"/>
      <c r="R68" s="69"/>
    </row>
    <row r="69" spans="1:18" s="267" customFormat="1" ht="3" customHeight="1">
      <c r="A69" s="257"/>
      <c r="B69" s="258"/>
      <c r="C69" s="258"/>
      <c r="D69" s="259"/>
      <c r="E69" s="260"/>
      <c r="F69" s="260"/>
      <c r="G69" s="32"/>
      <c r="H69" s="260"/>
      <c r="I69" s="261"/>
      <c r="J69" s="262"/>
      <c r="K69" s="263"/>
      <c r="L69" s="264"/>
      <c r="M69" s="265"/>
      <c r="N69" s="264"/>
      <c r="O69" s="265"/>
      <c r="P69" s="262"/>
      <c r="Q69" s="263"/>
      <c r="R69" s="266"/>
    </row>
    <row r="70" spans="1:18" s="3" customFormat="1" ht="6" customHeight="1">
      <c r="A70" s="257"/>
      <c r="B70" s="268"/>
      <c r="C70" s="268"/>
      <c r="D70" s="269"/>
      <c r="E70" s="270"/>
      <c r="F70" s="270"/>
      <c r="G70" s="271"/>
      <c r="H70" s="270"/>
      <c r="I70" s="272"/>
      <c r="J70" s="262"/>
      <c r="K70" s="263"/>
      <c r="L70" s="273"/>
      <c r="M70" s="274"/>
      <c r="N70" s="273"/>
      <c r="O70" s="274"/>
      <c r="P70" s="275"/>
      <c r="Q70" s="276"/>
      <c r="R70" s="277"/>
    </row>
    <row r="71" spans="1:18" s="4" customFormat="1" ht="10.5" customHeight="1">
      <c r="A71" s="278"/>
      <c r="B71" s="115" t="s">
        <v>32</v>
      </c>
      <c r="C71" s="115"/>
      <c r="D71" s="115"/>
      <c r="E71" s="116"/>
      <c r="F71" s="116"/>
      <c r="G71" s="115" t="s">
        <v>33</v>
      </c>
      <c r="H71" s="117"/>
      <c r="I71" s="115"/>
      <c r="J71" s="118"/>
      <c r="K71" s="119"/>
      <c r="L71" s="117"/>
      <c r="M71" s="119"/>
      <c r="N71" s="118"/>
    </row>
    <row r="72" spans="1:18" s="4" customFormat="1" ht="9" customHeight="1">
      <c r="A72" s="279">
        <v>1</v>
      </c>
      <c r="B72" s="280" t="str">
        <f>IF(D7=1,E7,"")</f>
        <v>GALEANO DANNA V</v>
      </c>
      <c r="C72" s="281"/>
      <c r="D72" s="281"/>
      <c r="E72" s="282"/>
      <c r="F72" s="283">
        <v>1</v>
      </c>
      <c r="G72" s="146"/>
      <c r="H72" s="47"/>
      <c r="I72" s="146"/>
      <c r="J72" s="284"/>
      <c r="K72" s="130"/>
      <c r="L72" s="131"/>
      <c r="M72" s="132"/>
      <c r="N72" s="133"/>
    </row>
    <row r="73" spans="1:18" s="4" customFormat="1" ht="9" customHeight="1">
      <c r="A73" s="285"/>
      <c r="B73" s="286" t="str">
        <f>IF(D7=1,E8,"")</f>
        <v>LOSADA VALENTINA</v>
      </c>
      <c r="C73" s="287"/>
      <c r="D73" s="287"/>
      <c r="E73" s="288"/>
      <c r="F73" s="289"/>
      <c r="G73" s="132"/>
      <c r="H73" s="131"/>
      <c r="I73" s="132"/>
      <c r="J73" s="133"/>
      <c r="K73" s="146"/>
      <c r="L73" s="47"/>
      <c r="M73" s="146"/>
      <c r="N73" s="284"/>
    </row>
    <row r="74" spans="1:18" s="4" customFormat="1" ht="9" customHeight="1">
      <c r="A74" s="279">
        <v>2</v>
      </c>
      <c r="B74" s="280" t="str">
        <f>IF(D67=2,E67,"")</f>
        <v>PEÑA ISABELA</v>
      </c>
      <c r="C74" s="281"/>
      <c r="D74" s="281"/>
      <c r="E74" s="282"/>
      <c r="F74" s="283">
        <v>2</v>
      </c>
      <c r="G74" s="146"/>
      <c r="H74" s="47"/>
      <c r="I74" s="146"/>
      <c r="J74" s="284"/>
      <c r="K74" s="146"/>
      <c r="L74" s="47"/>
      <c r="M74" s="146"/>
      <c r="N74" s="284"/>
    </row>
    <row r="75" spans="1:18" s="4" customFormat="1" ht="9" customHeight="1">
      <c r="A75" s="285"/>
      <c r="B75" s="286" t="str">
        <f>IF(D67=2,E68,"")</f>
        <v>SANTIAGO DANA K</v>
      </c>
      <c r="C75" s="287"/>
      <c r="D75" s="287"/>
      <c r="E75" s="288"/>
      <c r="F75" s="289"/>
      <c r="G75" s="132"/>
      <c r="H75" s="131"/>
      <c r="I75" s="132"/>
      <c r="J75" s="133"/>
      <c r="K75" s="132"/>
      <c r="L75" s="131"/>
      <c r="M75" s="132"/>
      <c r="N75" s="133"/>
    </row>
    <row r="76" spans="1:18" s="4" customFormat="1" ht="9" customHeight="1">
      <c r="A76" s="279">
        <v>3</v>
      </c>
      <c r="B76" s="280" t="str">
        <f>IF(D23=3,E23,IF(D51=3,E51,""))</f>
        <v>BELTRAN MARIA S</v>
      </c>
      <c r="C76" s="281"/>
      <c r="D76" s="281"/>
      <c r="E76" s="282"/>
      <c r="F76" s="283">
        <v>3</v>
      </c>
      <c r="G76" s="146"/>
      <c r="H76" s="47"/>
      <c r="I76" s="146"/>
      <c r="J76" s="284"/>
      <c r="K76" s="130" t="s">
        <v>34</v>
      </c>
      <c r="L76" s="131"/>
      <c r="M76" s="132"/>
      <c r="N76" s="133"/>
    </row>
    <row r="77" spans="1:18" s="4" customFormat="1" ht="9" customHeight="1">
      <c r="A77" s="285"/>
      <c r="B77" s="286" t="str">
        <f>IF(D23=3,E24,IF(D51=3,E52,""))</f>
        <v>MORA INDIRA L</v>
      </c>
      <c r="C77" s="287"/>
      <c r="D77" s="287"/>
      <c r="E77" s="288"/>
      <c r="F77" s="289"/>
      <c r="G77" s="132"/>
      <c r="H77" s="131"/>
      <c r="I77" s="132"/>
      <c r="J77" s="133"/>
      <c r="K77" s="146"/>
      <c r="L77" s="47"/>
      <c r="M77" s="146"/>
      <c r="N77" s="284"/>
    </row>
    <row r="78" spans="1:18" s="4" customFormat="1" ht="9" customHeight="1">
      <c r="A78" s="279">
        <v>4</v>
      </c>
      <c r="B78" s="280" t="str">
        <f>IF(D23=4,E23,IF(D51=4,E51,""))</f>
        <v>COLLAZOS ANA M</v>
      </c>
      <c r="C78" s="281"/>
      <c r="D78" s="281"/>
      <c r="E78" s="282"/>
      <c r="F78" s="283">
        <v>4</v>
      </c>
      <c r="G78" s="146"/>
      <c r="H78" s="47"/>
      <c r="I78" s="146"/>
      <c r="J78" s="284"/>
      <c r="K78" s="146"/>
      <c r="L78" s="47"/>
      <c r="M78" s="146"/>
      <c r="N78" s="284"/>
    </row>
    <row r="79" spans="1:18" s="4" customFormat="1" ht="9" customHeight="1">
      <c r="A79" s="290"/>
      <c r="B79" s="291" t="str">
        <f>IF(D23=4,E24,IF(D51=4,E52,""))</f>
        <v>MEDINA PAULA A</v>
      </c>
      <c r="C79" s="287"/>
      <c r="D79" s="287"/>
      <c r="E79" s="288"/>
      <c r="F79" s="289"/>
      <c r="G79" s="132"/>
      <c r="H79" s="131"/>
      <c r="I79" s="132"/>
      <c r="J79" s="133"/>
      <c r="K79" s="140" t="str">
        <f>[4]Maestra!A18</f>
        <v>Luis Mario Aristizábal</v>
      </c>
      <c r="L79" s="131"/>
      <c r="M79" s="132"/>
      <c r="N79" s="133"/>
    </row>
    <row r="80" spans="1:18" ht="15.75" customHeight="1"/>
    <row r="81" ht="9" customHeight="1"/>
  </sheetData>
  <pageMargins left="0.75" right="0.75" top="1" bottom="1" header="0" footer="0"/>
  <pageSetup scale="74"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R81"/>
  <sheetViews>
    <sheetView showGridLines="0" zoomScaleNormal="100" workbookViewId="0">
      <selection activeCell="P38" sqref="P38"/>
    </sheetView>
  </sheetViews>
  <sheetFormatPr baseColWidth="10" defaultColWidth="9.140625" defaultRowHeight="12.75"/>
  <cols>
    <col min="1" max="1" width="3.28515625" style="141"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292" customWidth="1"/>
    <col min="11" max="11" width="1.7109375" style="293" customWidth="1"/>
    <col min="12" max="12" width="10.7109375" style="292" customWidth="1"/>
    <col min="13" max="13" width="1.7109375" style="19" customWidth="1"/>
    <col min="14" max="14" width="10.7109375" style="292" customWidth="1"/>
    <col min="15" max="15" width="1.7109375" style="293" customWidth="1"/>
    <col min="16" max="16" width="10.7109375" style="292" customWidth="1"/>
    <col min="17" max="17" width="1.7109375" style="19" customWidth="1"/>
    <col min="18" max="18" width="0" style="1" hidden="1" customWidth="1"/>
    <col min="19"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384" width="9.140625" style="1"/>
  </cols>
  <sheetData>
    <row r="1" spans="1:18" s="10" customFormat="1" ht="153" customHeight="1">
      <c r="A1" s="5"/>
      <c r="B1" s="6"/>
      <c r="C1" s="7"/>
      <c r="D1" s="7"/>
      <c r="E1" s="7"/>
      <c r="F1" s="7"/>
      <c r="G1" s="7"/>
      <c r="H1" s="8" t="s">
        <v>48</v>
      </c>
      <c r="I1" s="9"/>
      <c r="K1" s="9"/>
      <c r="L1" s="8"/>
      <c r="M1" s="9"/>
      <c r="N1" s="7"/>
      <c r="O1" s="9"/>
      <c r="P1" s="2"/>
      <c r="Q1" s="11"/>
    </row>
    <row r="2" spans="1:18" s="14" customFormat="1">
      <c r="A2" s="12" t="s">
        <v>5</v>
      </c>
      <c r="B2" s="13"/>
      <c r="D2" s="15" t="str">
        <f>[5]Maestra!A10</f>
        <v>Supérate Intercolegiados</v>
      </c>
      <c r="E2" s="16"/>
      <c r="F2" s="17" t="s">
        <v>6</v>
      </c>
      <c r="G2" s="16"/>
      <c r="H2" s="18" t="str">
        <f>[5]Maestra!E10</f>
        <v>Nacional</v>
      </c>
      <c r="I2" s="19"/>
      <c r="J2" s="8"/>
      <c r="K2" s="20"/>
      <c r="L2" s="21" t="s">
        <v>7</v>
      </c>
      <c r="N2" s="22" t="str">
        <f>[5]Maestra!H10</f>
        <v>Dobles Masculino</v>
      </c>
      <c r="O2" s="18"/>
      <c r="Q2" s="20"/>
    </row>
    <row r="3" spans="1:18" s="27" customFormat="1" ht="11.25">
      <c r="A3" s="21" t="s">
        <v>8</v>
      </c>
      <c r="B3" s="21"/>
      <c r="C3" s="21"/>
      <c r="D3" s="21" t="str">
        <f>[5]Maestra!A14</f>
        <v>Centro de Alto Rendimiento</v>
      </c>
      <c r="E3" s="23"/>
      <c r="F3" s="21" t="s">
        <v>3</v>
      </c>
      <c r="G3" s="23"/>
      <c r="H3" s="21" t="str">
        <f>[5]Maestra!E14</f>
        <v>Bogotá</v>
      </c>
      <c r="I3" s="24"/>
      <c r="J3" s="25"/>
      <c r="K3" s="26"/>
      <c r="L3" s="21" t="s">
        <v>9</v>
      </c>
      <c r="N3" s="28">
        <f>[5]Maestra!H14</f>
        <v>42296</v>
      </c>
      <c r="Q3" s="29"/>
    </row>
    <row r="4" spans="1:18" s="37" customFormat="1" ht="11.25" customHeight="1">
      <c r="A4" s="30"/>
      <c r="B4" s="31"/>
      <c r="C4" s="31"/>
      <c r="D4" s="31"/>
      <c r="E4" s="31"/>
      <c r="F4" s="31"/>
      <c r="G4" s="32"/>
      <c r="H4" s="31"/>
      <c r="I4" s="33"/>
      <c r="J4" s="34"/>
      <c r="K4" s="33"/>
      <c r="L4" s="35"/>
      <c r="M4" s="33"/>
      <c r="N4" s="31"/>
      <c r="O4" s="33"/>
      <c r="P4" s="31"/>
      <c r="Q4" s="36"/>
    </row>
    <row r="5" spans="1:18" s="48" customFormat="1" ht="9">
      <c r="A5" s="195"/>
      <c r="B5" s="196" t="s">
        <v>10</v>
      </c>
      <c r="C5" s="197" t="str">
        <f>IF(OR(F2="Week 3",F2="Masters"),"CP","Rank")</f>
        <v>Rank</v>
      </c>
      <c r="D5" s="196" t="s">
        <v>11</v>
      </c>
      <c r="E5" s="198" t="s">
        <v>49</v>
      </c>
      <c r="F5" s="199"/>
      <c r="G5" s="200"/>
      <c r="H5" s="198" t="s">
        <v>13</v>
      </c>
      <c r="I5" s="201"/>
      <c r="J5" s="202" t="s">
        <v>14</v>
      </c>
      <c r="K5" s="203"/>
      <c r="L5" s="202" t="s">
        <v>36</v>
      </c>
      <c r="M5" s="203"/>
      <c r="N5" s="197" t="s">
        <v>37</v>
      </c>
      <c r="O5" s="204"/>
      <c r="P5" s="205"/>
      <c r="Q5" s="206"/>
    </row>
    <row r="6" spans="1:18" s="59" customFormat="1" ht="9.6" customHeight="1">
      <c r="A6" s="207"/>
      <c r="B6" s="208"/>
      <c r="C6" s="209"/>
      <c r="D6" s="208"/>
      <c r="E6" s="210"/>
      <c r="F6" s="210"/>
      <c r="G6" s="211"/>
      <c r="H6" s="210"/>
      <c r="I6" s="212"/>
      <c r="J6" s="213"/>
      <c r="K6" s="214"/>
      <c r="L6" s="213"/>
      <c r="M6" s="214"/>
      <c r="N6" s="213"/>
      <c r="O6" s="214"/>
      <c r="P6" s="213"/>
      <c r="Q6" s="215"/>
    </row>
    <row r="7" spans="1:18" s="70" customFormat="1" ht="9.6" customHeight="1">
      <c r="A7" s="216">
        <v>1</v>
      </c>
      <c r="B7" s="217" t="str">
        <f>IF($D7="","",IF(VLOOKUP($D7,'[5]Prep. Principal D'!$A$12:$U$27,15)="DA",,VLOOKUP($D7,'[5]Prep. Principal D'!$A$12:$U$27,15)))</f>
        <v>MD</v>
      </c>
      <c r="C7" s="217">
        <f>IF($D7="","",VLOOKUP($D7,'[5]Prep. Principal D'!$A$12:$U$27,13))</f>
        <v>24</v>
      </c>
      <c r="D7" s="218">
        <v>1</v>
      </c>
      <c r="E7" s="219" t="str">
        <f>UPPER(IF($D7="","",VLOOKUP($D7,'[5]Prep. Principal D'!$A$7:$U$27,2)))</f>
        <v>CAICEDO NICOLAS E</v>
      </c>
      <c r="F7" s="219"/>
      <c r="G7" s="220"/>
      <c r="H7" s="221" t="str">
        <f>IF($D7="","",VLOOKUP($D7,'[5]Prep. Principal D'!$A$12:$U$27,3))</f>
        <v>CUN</v>
      </c>
      <c r="I7" s="222"/>
      <c r="J7" s="223"/>
      <c r="K7" s="224"/>
      <c r="L7" s="223"/>
      <c r="M7" s="224"/>
      <c r="N7" s="223"/>
      <c r="O7" s="224"/>
      <c r="P7" s="223"/>
      <c r="Q7" s="68"/>
      <c r="R7" s="69"/>
    </row>
    <row r="8" spans="1:18" s="70" customFormat="1" ht="9.6" customHeight="1">
      <c r="A8" s="225"/>
      <c r="B8" s="225"/>
      <c r="C8" s="225"/>
      <c r="D8" s="226"/>
      <c r="E8" s="219" t="str">
        <f>UPPER(IF($D7="","",VLOOKUP($D7,'[5]Prep. Principal D'!$A$7:$U$27,7)))</f>
        <v>LOPEZ SEBASTIAN.</v>
      </c>
      <c r="F8" s="219"/>
      <c r="G8" s="220"/>
      <c r="H8" s="221" t="str">
        <f>IF($D7="","",VLOOKUP($D7,'[5]Prep. Principal D'!$A$12:$U$27,8))</f>
        <v>CUN</v>
      </c>
      <c r="I8" s="227"/>
      <c r="J8" s="228"/>
      <c r="K8" s="229"/>
      <c r="L8" s="223"/>
      <c r="M8" s="224"/>
      <c r="N8" s="223"/>
      <c r="O8" s="224"/>
      <c r="P8" s="223"/>
      <c r="Q8" s="68"/>
      <c r="R8" s="69"/>
    </row>
    <row r="9" spans="1:18" s="70" customFormat="1" ht="9.6" customHeight="1">
      <c r="A9" s="230"/>
      <c r="B9" s="230"/>
      <c r="C9" s="230"/>
      <c r="D9" s="230"/>
      <c r="E9" s="231"/>
      <c r="F9" s="231"/>
      <c r="G9" s="232"/>
      <c r="H9" s="233"/>
      <c r="I9" s="234"/>
      <c r="J9" s="219" t="str">
        <f>IF(I10="a",E7,IF(I10="b",E11,""))</f>
        <v>CAICEDO NICOLAS E</v>
      </c>
      <c r="K9" s="235"/>
      <c r="L9" s="223"/>
      <c r="M9" s="224"/>
      <c r="N9" s="223"/>
      <c r="O9" s="224"/>
      <c r="P9" s="223"/>
      <c r="Q9" s="68"/>
      <c r="R9" s="69"/>
    </row>
    <row r="10" spans="1:18" s="70" customFormat="1" ht="9.6" customHeight="1">
      <c r="A10" s="226"/>
      <c r="B10" s="226"/>
      <c r="C10" s="226"/>
      <c r="D10" s="226"/>
      <c r="E10" s="228"/>
      <c r="F10" s="228"/>
      <c r="G10" s="236"/>
      <c r="H10" s="237"/>
      <c r="I10" s="222" t="s">
        <v>23</v>
      </c>
      <c r="J10" s="219" t="str">
        <f>IF(I10="a",E8,IF(I10="b",E12,""))</f>
        <v>LOPEZ SEBASTIAN.</v>
      </c>
      <c r="K10" s="238"/>
      <c r="L10" s="228"/>
      <c r="M10" s="229"/>
      <c r="N10" s="223"/>
      <c r="O10" s="224"/>
      <c r="P10" s="223"/>
      <c r="Q10" s="68"/>
      <c r="R10" s="69"/>
    </row>
    <row r="11" spans="1:18" s="70" customFormat="1" ht="9.6" customHeight="1">
      <c r="A11" s="226">
        <v>2</v>
      </c>
      <c r="B11" s="217" t="str">
        <f>IF($D11="","",IF(VLOOKUP($D11,'[5]Prep. Principal D'!$A$12:$U$27,15)="DA",,VLOOKUP($D11,'[5]Prep. Principal D'!$A$12:$U$27,15)))</f>
        <v/>
      </c>
      <c r="C11" s="217" t="str">
        <f>IF($D11="","",VLOOKUP($D11,'[5]Prep. Principal D'!$A$12:$U$27,13))</f>
        <v/>
      </c>
      <c r="D11" s="239"/>
      <c r="E11" s="228" t="str">
        <f>UPPER(IF($D11="","",VLOOKUP($D11,'[5]Prep. Principal D'!$A$7:$U$27,2)))</f>
        <v/>
      </c>
      <c r="F11" s="228"/>
      <c r="G11" s="236"/>
      <c r="H11" s="237" t="str">
        <f>IF($D11="","",VLOOKUP($D11,'[5]Prep. Principal D'!$A$12:$U$27,3))</f>
        <v/>
      </c>
      <c r="I11" s="222"/>
      <c r="J11" s="240"/>
      <c r="K11" s="241"/>
      <c r="L11" s="242"/>
      <c r="M11" s="235"/>
      <c r="N11" s="223"/>
      <c r="O11" s="224"/>
      <c r="P11" s="223"/>
      <c r="Q11" s="68"/>
      <c r="R11" s="69"/>
    </row>
    <row r="12" spans="1:18" s="70" customFormat="1" ht="9.6" customHeight="1">
      <c r="A12" s="225"/>
      <c r="B12" s="225"/>
      <c r="C12" s="225"/>
      <c r="D12" s="226"/>
      <c r="E12" s="228" t="str">
        <f>UPPER(IF($D11="","",VLOOKUP($D11,'[5]Prep. Principal D'!$A$7:$U$27,7)))</f>
        <v/>
      </c>
      <c r="F12" s="228"/>
      <c r="G12" s="236"/>
      <c r="H12" s="237" t="str">
        <f>IF($D11="","",VLOOKUP($D11,'[5]Prep. Principal D'!$A$12:$U$27,8))</f>
        <v/>
      </c>
      <c r="I12" s="227"/>
      <c r="J12" s="228"/>
      <c r="K12" s="241"/>
      <c r="L12" s="243"/>
      <c r="M12" s="244"/>
      <c r="N12" s="223"/>
      <c r="O12" s="224"/>
      <c r="P12" s="223"/>
      <c r="Q12" s="68"/>
      <c r="R12" s="69"/>
    </row>
    <row r="13" spans="1:18" s="70" customFormat="1" ht="9.6" customHeight="1">
      <c r="A13" s="230"/>
      <c r="B13" s="230"/>
      <c r="C13" s="230"/>
      <c r="D13" s="245"/>
      <c r="E13" s="231"/>
      <c r="F13" s="231"/>
      <c r="G13" s="232"/>
      <c r="H13" s="233"/>
      <c r="I13" s="234"/>
      <c r="J13" s="223"/>
      <c r="K13" s="241"/>
      <c r="L13" s="219" t="str">
        <f>IF(K14="a",J9,IF(K14="b",J17,""))</f>
        <v>CAICEDO NICOLAS E</v>
      </c>
      <c r="M13" s="229"/>
      <c r="N13" s="223"/>
      <c r="O13" s="224"/>
      <c r="P13" s="223"/>
      <c r="Q13" s="68"/>
      <c r="R13" s="69"/>
    </row>
    <row r="14" spans="1:18" s="70" customFormat="1" ht="9.6" customHeight="1">
      <c r="A14" s="226"/>
      <c r="B14" s="226"/>
      <c r="C14" s="226"/>
      <c r="D14" s="246"/>
      <c r="E14" s="228"/>
      <c r="F14" s="228"/>
      <c r="G14" s="236"/>
      <c r="H14" s="237"/>
      <c r="I14" s="222"/>
      <c r="J14" s="223"/>
      <c r="K14" s="241" t="s">
        <v>23</v>
      </c>
      <c r="L14" s="219" t="str">
        <f>IF(K14="a",J10,IF(K14="b",J18,""))</f>
        <v>LOPEZ SEBASTIAN.</v>
      </c>
      <c r="M14" s="238"/>
      <c r="N14" s="228"/>
      <c r="O14" s="229"/>
      <c r="P14" s="223"/>
      <c r="Q14" s="68"/>
      <c r="R14" s="69"/>
    </row>
    <row r="15" spans="1:18" s="70" customFormat="1" ht="9.6" customHeight="1">
      <c r="A15" s="226">
        <v>3</v>
      </c>
      <c r="B15" s="217" t="str">
        <f>IF($D15="","",IF(VLOOKUP($D15,'[5]Prep. Principal D'!$A$12:$U$27,15)="DA",,VLOOKUP($D15,'[5]Prep. Principal D'!$A$12:$U$27,15)))</f>
        <v>MD</v>
      </c>
      <c r="C15" s="217" t="str">
        <f>IF($D15="","",VLOOKUP($D15,'[5]Prep. Principal D'!$A$12:$U$27,13))</f>
        <v/>
      </c>
      <c r="D15" s="239">
        <v>10</v>
      </c>
      <c r="E15" s="228" t="str">
        <f>UPPER(IF($D15="","",VLOOKUP($D15,'[5]Prep. Principal D'!$A$7:$U$27,2)))</f>
        <v>AREVALO ANDRES</v>
      </c>
      <c r="F15" s="228"/>
      <c r="G15" s="236"/>
      <c r="H15" s="237" t="str">
        <f>IF($D15="","",VLOOKUP($D15,'[5]Prep. Principal D'!$A$12:$U$27,3))</f>
        <v>RIS</v>
      </c>
      <c r="I15" s="222"/>
      <c r="J15" s="223"/>
      <c r="K15" s="241"/>
      <c r="L15" s="240" t="s">
        <v>29</v>
      </c>
      <c r="M15" s="241"/>
      <c r="N15" s="242"/>
      <c r="O15" s="229"/>
      <c r="P15" s="223"/>
      <c r="Q15" s="68"/>
      <c r="R15" s="69"/>
    </row>
    <row r="16" spans="1:18" s="70" customFormat="1" ht="9.6" customHeight="1">
      <c r="A16" s="225"/>
      <c r="B16" s="225"/>
      <c r="C16" s="225"/>
      <c r="D16" s="226"/>
      <c r="E16" s="228" t="str">
        <f>UPPER(IF($D15="","",VLOOKUP($D15,'[5]Prep. Principal D'!$A$7:$U$27,7)))</f>
        <v xml:space="preserve">MIRANDA P SERGIO </v>
      </c>
      <c r="F16" s="228"/>
      <c r="G16" s="236"/>
      <c r="H16" s="237" t="str">
        <f>IF($D15="","",VLOOKUP($D15,'[5]Prep. Principal D'!$A$12:$U$27,8))</f>
        <v>RIS</v>
      </c>
      <c r="I16" s="227"/>
      <c r="J16" s="228"/>
      <c r="K16" s="241"/>
      <c r="L16" s="223"/>
      <c r="M16" s="241"/>
      <c r="N16" s="228"/>
      <c r="O16" s="229"/>
      <c r="P16" s="223"/>
      <c r="Q16" s="68"/>
      <c r="R16" s="69"/>
    </row>
    <row r="17" spans="1:18" s="70" customFormat="1" ht="9.6" customHeight="1">
      <c r="A17" s="230"/>
      <c r="B17" s="230"/>
      <c r="C17" s="230"/>
      <c r="D17" s="245"/>
      <c r="E17" s="231"/>
      <c r="F17" s="231"/>
      <c r="G17" s="232"/>
      <c r="H17" s="233"/>
      <c r="I17" s="234"/>
      <c r="J17" s="228" t="str">
        <f>IF(I18="a",E15,IF(I18="b",E19,""))</f>
        <v>ACOSTA OMAR S</v>
      </c>
      <c r="K17" s="247"/>
      <c r="L17" s="223"/>
      <c r="M17" s="241"/>
      <c r="N17" s="228"/>
      <c r="O17" s="229"/>
      <c r="P17" s="223"/>
      <c r="Q17" s="68"/>
      <c r="R17" s="69"/>
    </row>
    <row r="18" spans="1:18" s="70" customFormat="1" ht="9.6" customHeight="1">
      <c r="A18" s="226"/>
      <c r="B18" s="226"/>
      <c r="C18" s="226"/>
      <c r="D18" s="246"/>
      <c r="E18" s="228"/>
      <c r="F18" s="228"/>
      <c r="G18" s="236"/>
      <c r="H18" s="237"/>
      <c r="I18" s="222" t="s">
        <v>21</v>
      </c>
      <c r="J18" s="228" t="str">
        <f>IF(I18="a",E16,IF(I18="b",E20,""))</f>
        <v>GAITAN SEBASTIAN C</v>
      </c>
      <c r="K18" s="248"/>
      <c r="L18" s="228"/>
      <c r="M18" s="241"/>
      <c r="N18" s="228"/>
      <c r="O18" s="229"/>
      <c r="P18" s="223"/>
      <c r="Q18" s="68"/>
      <c r="R18" s="69"/>
    </row>
    <row r="19" spans="1:18" s="70" customFormat="1" ht="9.6" customHeight="1">
      <c r="A19" s="226">
        <v>4</v>
      </c>
      <c r="B19" s="217" t="str">
        <f>IF($D19="","",IF(VLOOKUP($D19,'[5]Prep. Principal D'!$A$12:$U$27,15)="DA",,VLOOKUP($D19,'[5]Prep. Principal D'!$A$12:$U$27,15)))</f>
        <v>MD</v>
      </c>
      <c r="C19" s="217" t="str">
        <f>IF($D19="","",VLOOKUP($D19,'[5]Prep. Principal D'!$A$12:$U$27,13))</f>
        <v/>
      </c>
      <c r="D19" s="239">
        <v>9</v>
      </c>
      <c r="E19" s="228" t="str">
        <f>UPPER(IF($D19="","",VLOOKUP($D19,'[5]Prep. Principal D'!$A$7:$U$27,2)))</f>
        <v>ACOSTA OMAR S</v>
      </c>
      <c r="F19" s="228"/>
      <c r="G19" s="236"/>
      <c r="H19" s="237" t="str">
        <f>IF($D19="","",VLOOKUP($D19,'[5]Prep. Principal D'!$A$12:$U$27,3))</f>
        <v>MET</v>
      </c>
      <c r="I19" s="222"/>
      <c r="J19" s="240" t="s">
        <v>19</v>
      </c>
      <c r="K19" s="229"/>
      <c r="L19" s="242"/>
      <c r="M19" s="247"/>
      <c r="N19" s="228"/>
      <c r="O19" s="229"/>
      <c r="P19" s="223"/>
      <c r="Q19" s="68"/>
      <c r="R19" s="69"/>
    </row>
    <row r="20" spans="1:18" s="70" customFormat="1" ht="9.6" customHeight="1">
      <c r="A20" s="225"/>
      <c r="B20" s="225"/>
      <c r="C20" s="225"/>
      <c r="D20" s="226"/>
      <c r="E20" s="228" t="str">
        <f>UPPER(IF($D19="","",VLOOKUP($D19,'[5]Prep. Principal D'!$A$7:$U$27,7)))</f>
        <v>GAITAN SEBASTIAN C</v>
      </c>
      <c r="F20" s="228"/>
      <c r="G20" s="236"/>
      <c r="H20" s="237" t="str">
        <f>IF($D19="","",VLOOKUP($D19,'[5]Prep. Principal D'!$A$12:$U$27,8))</f>
        <v>MET</v>
      </c>
      <c r="I20" s="227"/>
      <c r="J20" s="228"/>
      <c r="K20" s="229"/>
      <c r="L20" s="243"/>
      <c r="M20" s="227"/>
      <c r="N20" s="228"/>
      <c r="O20" s="229"/>
      <c r="P20" s="223"/>
      <c r="Q20" s="68"/>
      <c r="R20" s="69"/>
    </row>
    <row r="21" spans="1:18" s="70" customFormat="1" ht="9.6" customHeight="1">
      <c r="A21" s="230"/>
      <c r="B21" s="230"/>
      <c r="C21" s="230"/>
      <c r="D21" s="230"/>
      <c r="E21" s="231"/>
      <c r="F21" s="231"/>
      <c r="G21" s="232"/>
      <c r="H21" s="233"/>
      <c r="I21" s="234"/>
      <c r="J21" s="223"/>
      <c r="K21" s="224"/>
      <c r="L21" s="228"/>
      <c r="M21" s="241"/>
      <c r="N21" s="219" t="str">
        <f>IF(M22="a",L13,IF(M22="b",L29,""))</f>
        <v>CAICEDO NICOLAS E</v>
      </c>
      <c r="O21" s="229"/>
      <c r="P21" s="223"/>
      <c r="Q21" s="68"/>
      <c r="R21" s="69"/>
    </row>
    <row r="22" spans="1:18" s="70" customFormat="1" ht="9.6" customHeight="1">
      <c r="A22" s="226"/>
      <c r="B22" s="226"/>
      <c r="C22" s="226"/>
      <c r="D22" s="226"/>
      <c r="E22" s="228"/>
      <c r="F22" s="228"/>
      <c r="G22" s="236"/>
      <c r="H22" s="237"/>
      <c r="I22" s="222"/>
      <c r="J22" s="223"/>
      <c r="K22" s="224"/>
      <c r="L22" s="228"/>
      <c r="M22" s="241" t="s">
        <v>17</v>
      </c>
      <c r="N22" s="219" t="str">
        <f>IF(M22="a",L14,IF(M22="b",L30,""))</f>
        <v>LOPEZ SEBASTIAN.</v>
      </c>
      <c r="O22" s="238"/>
      <c r="P22" s="228"/>
      <c r="Q22" s="163"/>
      <c r="R22" s="69"/>
    </row>
    <row r="23" spans="1:18" s="70" customFormat="1" ht="9.6" customHeight="1">
      <c r="A23" s="216">
        <v>5</v>
      </c>
      <c r="B23" s="217" t="str">
        <f>IF($D23="","",IF(VLOOKUP($D23,'[5]Prep. Principal D'!$A$12:$U$27,15)="DA",,VLOOKUP($D23,'[5]Prep. Principal D'!$A$12:$U$27,15)))</f>
        <v>MD</v>
      </c>
      <c r="C23" s="217">
        <f>IF($D23="","",VLOOKUP($D23,'[5]Prep. Principal D'!$A$12:$U$27,13))</f>
        <v>97</v>
      </c>
      <c r="D23" s="218">
        <v>3</v>
      </c>
      <c r="E23" s="219" t="str">
        <f>UPPER(IF($D23="","",VLOOKUP($D23,'[5]Prep. Principal D'!$A$7:$U$27,2)))</f>
        <v>CORINALDI ALLAN R</v>
      </c>
      <c r="F23" s="219"/>
      <c r="G23" s="220"/>
      <c r="H23" s="221" t="str">
        <f>IF($D23="","",VLOOKUP($D23,'[5]Prep. Principal D'!$A$12:$U$27,3))</f>
        <v>NOR</v>
      </c>
      <c r="I23" s="222"/>
      <c r="J23" s="223"/>
      <c r="K23" s="224"/>
      <c r="L23" s="223"/>
      <c r="M23" s="241"/>
      <c r="N23" s="240" t="s">
        <v>45</v>
      </c>
      <c r="O23" s="241"/>
      <c r="P23" s="223"/>
      <c r="Q23" s="163"/>
      <c r="R23" s="69"/>
    </row>
    <row r="24" spans="1:18" s="70" customFormat="1" ht="9.6" customHeight="1">
      <c r="A24" s="225"/>
      <c r="B24" s="225"/>
      <c r="C24" s="225"/>
      <c r="D24" s="226"/>
      <c r="E24" s="219" t="str">
        <f>UPPER(IF($D23="","",VLOOKUP($D23,'[5]Prep. Principal D'!$A$7:$U$27,7)))</f>
        <v>RAPONE ALESSANDRO M</v>
      </c>
      <c r="F24" s="219"/>
      <c r="G24" s="220"/>
      <c r="H24" s="221" t="str">
        <f>IF($D23="","",VLOOKUP($D23,'[5]Prep. Principal D'!$A$12:$U$27,8))</f>
        <v>NOR</v>
      </c>
      <c r="I24" s="227"/>
      <c r="J24" s="228"/>
      <c r="K24" s="229"/>
      <c r="L24" s="223"/>
      <c r="M24" s="241"/>
      <c r="N24" s="223"/>
      <c r="O24" s="241"/>
      <c r="P24" s="223"/>
      <c r="Q24" s="163"/>
      <c r="R24" s="69"/>
    </row>
    <row r="25" spans="1:18" s="70" customFormat="1" ht="9.6" customHeight="1">
      <c r="A25" s="230"/>
      <c r="B25" s="230"/>
      <c r="C25" s="230"/>
      <c r="D25" s="230"/>
      <c r="E25" s="231"/>
      <c r="F25" s="231"/>
      <c r="G25" s="232"/>
      <c r="H25" s="233"/>
      <c r="I25" s="234"/>
      <c r="J25" s="219" t="str">
        <f>IF(I26="a",E23,IF(I26="b",E27,""))</f>
        <v>CORINALDI ALLAN R</v>
      </c>
      <c r="K25" s="235"/>
      <c r="L25" s="223"/>
      <c r="M25" s="241"/>
      <c r="N25" s="223"/>
      <c r="O25" s="241"/>
      <c r="P25" s="223"/>
      <c r="Q25" s="163"/>
      <c r="R25" s="69"/>
    </row>
    <row r="26" spans="1:18" s="70" customFormat="1" ht="9.6" customHeight="1">
      <c r="A26" s="226"/>
      <c r="B26" s="226"/>
      <c r="C26" s="226"/>
      <c r="D26" s="226"/>
      <c r="E26" s="228"/>
      <c r="F26" s="228"/>
      <c r="G26" s="236"/>
      <c r="H26" s="237"/>
      <c r="I26" s="222" t="s">
        <v>23</v>
      </c>
      <c r="J26" s="219" t="str">
        <f>IF(I26="a",E24,IF(I26="b",E28,""))</f>
        <v>RAPONE ALESSANDRO M</v>
      </c>
      <c r="K26" s="238"/>
      <c r="L26" s="228"/>
      <c r="M26" s="241"/>
      <c r="N26" s="223"/>
      <c r="O26" s="241"/>
      <c r="P26" s="223"/>
      <c r="Q26" s="163"/>
      <c r="R26" s="69"/>
    </row>
    <row r="27" spans="1:18" s="70" customFormat="1" ht="9.6" customHeight="1">
      <c r="A27" s="226">
        <v>6</v>
      </c>
      <c r="B27" s="217" t="str">
        <f>IF($D27="","",IF(VLOOKUP($D27,'[5]Prep. Principal D'!$A$12:$U$27,15)="DA",,VLOOKUP($D27,'[5]Prep. Principal D'!$A$12:$U$27,15)))</f>
        <v/>
      </c>
      <c r="C27" s="217" t="str">
        <f>IF($D27="","",VLOOKUP($D27,'[5]Prep. Principal D'!$A$12:$U$27,13))</f>
        <v/>
      </c>
      <c r="D27" s="239"/>
      <c r="E27" s="228" t="str">
        <f>UPPER(IF($D27="","",VLOOKUP($D27,'[5]Prep. Principal D'!$A$7:$U$27,2)))</f>
        <v/>
      </c>
      <c r="F27" s="228"/>
      <c r="G27" s="236"/>
      <c r="H27" s="237" t="str">
        <f>IF($D27="","",VLOOKUP($D27,'[5]Prep. Principal D'!$A$12:$U$27,3))</f>
        <v/>
      </c>
      <c r="I27" s="222"/>
      <c r="J27" s="240"/>
      <c r="K27" s="241"/>
      <c r="L27" s="242"/>
      <c r="M27" s="247"/>
      <c r="N27" s="223"/>
      <c r="O27" s="241"/>
      <c r="P27" s="223"/>
      <c r="Q27" s="163"/>
      <c r="R27" s="69"/>
    </row>
    <row r="28" spans="1:18" s="70" customFormat="1" ht="9.6" customHeight="1">
      <c r="A28" s="225"/>
      <c r="B28" s="225"/>
      <c r="C28" s="225"/>
      <c r="D28" s="226"/>
      <c r="E28" s="228" t="str">
        <f>UPPER(IF($D27="","",VLOOKUP($D27,'[5]Prep. Principal D'!$A$7:$U$27,7)))</f>
        <v/>
      </c>
      <c r="F28" s="228"/>
      <c r="G28" s="236"/>
      <c r="H28" s="237" t="str">
        <f>IF($D27="","",VLOOKUP($D27,'[5]Prep. Principal D'!$A$12:$U$27,8))</f>
        <v/>
      </c>
      <c r="I28" s="227"/>
      <c r="J28" s="228"/>
      <c r="K28" s="241"/>
      <c r="L28" s="243"/>
      <c r="M28" s="227"/>
      <c r="N28" s="223"/>
      <c r="O28" s="241"/>
      <c r="P28" s="223"/>
      <c r="Q28" s="163"/>
      <c r="R28" s="69"/>
    </row>
    <row r="29" spans="1:18" s="70" customFormat="1" ht="9.6" customHeight="1">
      <c r="A29" s="230"/>
      <c r="B29" s="230"/>
      <c r="C29" s="230"/>
      <c r="D29" s="245"/>
      <c r="E29" s="231"/>
      <c r="F29" s="231"/>
      <c r="G29" s="232"/>
      <c r="H29" s="233"/>
      <c r="I29" s="234"/>
      <c r="J29" s="223"/>
      <c r="K29" s="241"/>
      <c r="L29" s="228" t="str">
        <f>IF(K30="a",J25,IF(K30="b",J33,""))</f>
        <v>GRISALES MATEO</v>
      </c>
      <c r="M29" s="241"/>
      <c r="N29" s="223"/>
      <c r="O29" s="241"/>
      <c r="P29" s="223"/>
      <c r="Q29" s="163"/>
      <c r="R29" s="69"/>
    </row>
    <row r="30" spans="1:18" s="70" customFormat="1" ht="9.6" customHeight="1">
      <c r="A30" s="226"/>
      <c r="B30" s="226"/>
      <c r="C30" s="226"/>
      <c r="D30" s="246"/>
      <c r="E30" s="228"/>
      <c r="F30" s="228"/>
      <c r="G30" s="236"/>
      <c r="H30" s="237"/>
      <c r="I30" s="222"/>
      <c r="J30" s="223"/>
      <c r="K30" s="241" t="s">
        <v>18</v>
      </c>
      <c r="L30" s="228" t="str">
        <f>IF(K30="a",J26,IF(K30="b",J34,""))</f>
        <v xml:space="preserve">SALAZAR B NICOLAS </v>
      </c>
      <c r="M30" s="248"/>
      <c r="N30" s="228"/>
      <c r="O30" s="241"/>
      <c r="P30" s="223"/>
      <c r="Q30" s="163"/>
      <c r="R30" s="69"/>
    </row>
    <row r="31" spans="1:18" s="70" customFormat="1" ht="9.6" customHeight="1">
      <c r="A31" s="226">
        <v>7</v>
      </c>
      <c r="B31" s="217" t="str">
        <f>IF($D31="","",IF(VLOOKUP($D31,'[5]Prep. Principal D'!$A$12:$U$27,15)="DA",,VLOOKUP($D31,'[5]Prep. Principal D'!$A$12:$U$27,15)))</f>
        <v/>
      </c>
      <c r="C31" s="217" t="str">
        <f>IF($D31="","",VLOOKUP($D31,'[5]Prep. Principal D'!$A$12:$U$27,13))</f>
        <v/>
      </c>
      <c r="D31" s="239"/>
      <c r="E31" s="228" t="str">
        <f>UPPER(IF($D31="","",VLOOKUP($D31,'[5]Prep. Principal D'!$A$7:$U$27,2)))</f>
        <v/>
      </c>
      <c r="F31" s="228"/>
      <c r="G31" s="236"/>
      <c r="H31" s="237" t="str">
        <f>IF($D31="","",VLOOKUP($D31,'[5]Prep. Principal D'!$A$12:$U$27,3))</f>
        <v/>
      </c>
      <c r="I31" s="222"/>
      <c r="J31" s="223"/>
      <c r="K31" s="241"/>
      <c r="L31" s="240" t="s">
        <v>64</v>
      </c>
      <c r="M31" s="229"/>
      <c r="N31" s="242"/>
      <c r="O31" s="241"/>
      <c r="P31" s="223"/>
      <c r="Q31" s="163"/>
      <c r="R31" s="69"/>
    </row>
    <row r="32" spans="1:18" s="70" customFormat="1" ht="9.6" customHeight="1">
      <c r="A32" s="225"/>
      <c r="B32" s="225"/>
      <c r="C32" s="225"/>
      <c r="D32" s="226"/>
      <c r="E32" s="228" t="str">
        <f>UPPER(IF($D31="","",VLOOKUP($D31,'[5]Prep. Principal D'!$A$7:$U$27,7)))</f>
        <v/>
      </c>
      <c r="F32" s="228"/>
      <c r="G32" s="236"/>
      <c r="H32" s="237" t="str">
        <f>IF($D31="","",VLOOKUP($D31,'[5]Prep. Principal D'!$A$12:$U$27,8))</f>
        <v/>
      </c>
      <c r="I32" s="248"/>
      <c r="J32" s="228"/>
      <c r="K32" s="241"/>
      <c r="L32" s="223"/>
      <c r="M32" s="229"/>
      <c r="N32" s="228"/>
      <c r="O32" s="241"/>
      <c r="P32" s="223"/>
      <c r="Q32" s="163"/>
      <c r="R32" s="69"/>
    </row>
    <row r="33" spans="1:18" s="70" customFormat="1" ht="9.6" customHeight="1">
      <c r="A33" s="230"/>
      <c r="B33" s="230"/>
      <c r="C33" s="230"/>
      <c r="D33" s="245"/>
      <c r="E33" s="231"/>
      <c r="F33" s="231"/>
      <c r="G33" s="232"/>
      <c r="H33" s="233"/>
      <c r="I33" s="222"/>
      <c r="J33" s="228" t="str">
        <f>IF(I34="a",E31,IF(I34="b",E35,""))</f>
        <v>GRISALES MATEO</v>
      </c>
      <c r="K33" s="247"/>
      <c r="L33" s="223"/>
      <c r="M33" s="229"/>
      <c r="N33" s="228"/>
      <c r="O33" s="241"/>
      <c r="P33" s="223"/>
      <c r="Q33" s="163"/>
      <c r="R33" s="69"/>
    </row>
    <row r="34" spans="1:18" s="70" customFormat="1" ht="9.6" customHeight="1">
      <c r="A34" s="226"/>
      <c r="B34" s="226"/>
      <c r="C34" s="226"/>
      <c r="D34" s="246"/>
      <c r="E34" s="228"/>
      <c r="F34" s="228"/>
      <c r="G34" s="236"/>
      <c r="H34" s="237"/>
      <c r="I34" s="222" t="s">
        <v>18</v>
      </c>
      <c r="J34" s="228" t="str">
        <f>IF(I34="a",E32,IF(I34="b",E36,""))</f>
        <v xml:space="preserve">SALAZAR B NICOLAS </v>
      </c>
      <c r="K34" s="248"/>
      <c r="L34" s="228"/>
      <c r="M34" s="229"/>
      <c r="N34" s="228"/>
      <c r="O34" s="241"/>
      <c r="P34" s="223"/>
      <c r="Q34" s="163"/>
      <c r="R34" s="69"/>
    </row>
    <row r="35" spans="1:18" s="70" customFormat="1" ht="9.6" customHeight="1">
      <c r="A35" s="226">
        <v>8</v>
      </c>
      <c r="B35" s="217" t="str">
        <f>IF($D35="","",IF(VLOOKUP($D35,'[5]Prep. Principal D'!$A$12:$U$27,15)="DA",,VLOOKUP($D35,'[5]Prep. Principal D'!$A$12:$U$27,15)))</f>
        <v>MD</v>
      </c>
      <c r="C35" s="217" t="str">
        <f>IF($D35="","",VLOOKUP($D35,'[5]Prep. Principal D'!$A$12:$U$27,13))</f>
        <v/>
      </c>
      <c r="D35" s="239">
        <v>7</v>
      </c>
      <c r="E35" s="228" t="str">
        <f>UPPER(IF($D35="","",VLOOKUP($D35,'[5]Prep. Principal D'!$A$7:$U$27,2)))</f>
        <v>GRISALES MATEO</v>
      </c>
      <c r="F35" s="228"/>
      <c r="G35" s="236"/>
      <c r="H35" s="237" t="str">
        <f>IF($D35="","",VLOOKUP($D35,'[5]Prep. Principal D'!$A$12:$U$27,3))</f>
        <v>QUI</v>
      </c>
      <c r="I35" s="222"/>
      <c r="J35" s="240"/>
      <c r="K35" s="229"/>
      <c r="L35" s="242"/>
      <c r="M35" s="235"/>
      <c r="N35" s="228"/>
      <c r="O35" s="241"/>
      <c r="P35" s="223"/>
      <c r="Q35" s="163"/>
      <c r="R35" s="69"/>
    </row>
    <row r="36" spans="1:18" s="70" customFormat="1" ht="9.6" customHeight="1">
      <c r="A36" s="225"/>
      <c r="B36" s="225"/>
      <c r="C36" s="225"/>
      <c r="D36" s="226"/>
      <c r="E36" s="228" t="str">
        <f>UPPER(IF($D35="","",VLOOKUP($D35,'[5]Prep. Principal D'!$A$7:$U$27,7)))</f>
        <v xml:space="preserve">SALAZAR B NICOLAS </v>
      </c>
      <c r="F36" s="228"/>
      <c r="G36" s="236"/>
      <c r="H36" s="237" t="str">
        <f>IF($D35="","",VLOOKUP($D35,'[5]Prep. Principal D'!$A$12:$U$27,8))</f>
        <v>QUI</v>
      </c>
      <c r="I36" s="227"/>
      <c r="J36" s="228"/>
      <c r="K36" s="229"/>
      <c r="L36" s="243"/>
      <c r="M36" s="244"/>
      <c r="N36" s="228"/>
      <c r="O36" s="241"/>
      <c r="P36" s="223"/>
      <c r="Q36" s="163"/>
      <c r="R36" s="69"/>
    </row>
    <row r="37" spans="1:18" s="70" customFormat="1" ht="9.6" customHeight="1">
      <c r="A37" s="230"/>
      <c r="B37" s="230"/>
      <c r="C37" s="230"/>
      <c r="D37" s="245"/>
      <c r="E37" s="231"/>
      <c r="F37" s="231"/>
      <c r="G37" s="232"/>
      <c r="H37" s="233"/>
      <c r="I37" s="234"/>
      <c r="J37" s="223"/>
      <c r="K37" s="224"/>
      <c r="L37" s="228"/>
      <c r="M37" s="229"/>
      <c r="N37" s="229"/>
      <c r="O37" s="241"/>
      <c r="P37" s="219" t="str">
        <f>IF(O38="a",N21,IF(O38="b",N53,""))</f>
        <v>GIRALDO DIEGO A</v>
      </c>
      <c r="Q37" s="163"/>
      <c r="R37" s="69"/>
    </row>
    <row r="38" spans="1:18" s="70" customFormat="1" ht="9.6" customHeight="1">
      <c r="A38" s="226"/>
      <c r="B38" s="226"/>
      <c r="C38" s="226"/>
      <c r="D38" s="246"/>
      <c r="E38" s="228"/>
      <c r="F38" s="228"/>
      <c r="G38" s="236"/>
      <c r="H38" s="237"/>
      <c r="I38" s="222"/>
      <c r="J38" s="223"/>
      <c r="K38" s="224"/>
      <c r="L38" s="228"/>
      <c r="M38" s="229"/>
      <c r="N38" s="237"/>
      <c r="O38" s="241" t="s">
        <v>21</v>
      </c>
      <c r="P38" s="219" t="str">
        <f>IF(O38="a",N22,IF(O38="b",N54,""))</f>
        <v>RODAS JUAN PABLO</v>
      </c>
      <c r="Q38" s="97"/>
      <c r="R38" s="69"/>
    </row>
    <row r="39" spans="1:18" s="70" customFormat="1" ht="9.6" customHeight="1">
      <c r="A39" s="226">
        <v>9</v>
      </c>
      <c r="B39" s="217" t="str">
        <f>IF($D39="","",IF(VLOOKUP($D39,'[5]Prep. Principal D'!$A$12:$U$27,15)="DA",,VLOOKUP($D39,'[5]Prep. Principal D'!$A$12:$U$27,15)))</f>
        <v>MD</v>
      </c>
      <c r="C39" s="217" t="str">
        <f>IF($D39="","",VLOOKUP($D39,'[5]Prep. Principal D'!$A$12:$U$27,13))</f>
        <v/>
      </c>
      <c r="D39" s="239">
        <v>8</v>
      </c>
      <c r="E39" s="228" t="str">
        <f>UPPER(IF($D39="","",VLOOKUP($D39,'[5]Prep. Principal D'!$A$7:$U$27,2)))</f>
        <v>HERRERA DAVID A</v>
      </c>
      <c r="F39" s="228"/>
      <c r="G39" s="236"/>
      <c r="H39" s="237" t="str">
        <f>IF($D39="","",VLOOKUP($D39,'[5]Prep. Principal D'!$A$12:$U$27,3))</f>
        <v>ATL</v>
      </c>
      <c r="I39" s="222"/>
      <c r="J39" s="223"/>
      <c r="K39" s="224"/>
      <c r="L39" s="223"/>
      <c r="M39" s="224"/>
      <c r="N39" s="223"/>
      <c r="O39" s="241"/>
      <c r="P39" s="376" t="s">
        <v>169</v>
      </c>
      <c r="Q39" s="163"/>
      <c r="R39" s="69"/>
    </row>
    <row r="40" spans="1:18" s="70" customFormat="1" ht="9.6" customHeight="1">
      <c r="A40" s="225"/>
      <c r="B40" s="225"/>
      <c r="C40" s="225"/>
      <c r="D40" s="226"/>
      <c r="E40" s="228" t="str">
        <f>UPPER(IF($D39="","",VLOOKUP($D39,'[5]Prep. Principal D'!$A$7:$U$27,7)))</f>
        <v>MEJIA CARLOS J</v>
      </c>
      <c r="F40" s="228"/>
      <c r="G40" s="236"/>
      <c r="H40" s="237" t="str">
        <f>IF($D39="","",VLOOKUP($D39,'[5]Prep. Principal D'!$A$12:$U$27,8))</f>
        <v>ATL</v>
      </c>
      <c r="I40" s="227"/>
      <c r="J40" s="228"/>
      <c r="K40" s="229"/>
      <c r="L40" s="223"/>
      <c r="M40" s="224"/>
      <c r="N40" s="223"/>
      <c r="O40" s="241"/>
      <c r="P40" s="243"/>
      <c r="Q40" s="249"/>
      <c r="R40" s="69"/>
    </row>
    <row r="41" spans="1:18" s="70" customFormat="1" ht="9.6" customHeight="1">
      <c r="A41" s="230"/>
      <c r="B41" s="230"/>
      <c r="C41" s="230"/>
      <c r="D41" s="245"/>
      <c r="E41" s="231"/>
      <c r="F41" s="231"/>
      <c r="G41" s="232"/>
      <c r="H41" s="233"/>
      <c r="I41" s="234"/>
      <c r="J41" s="228" t="str">
        <f>IF(I42="a",E39,IF(I42="b",E43,""))</f>
        <v>HERRERA DAVID A</v>
      </c>
      <c r="K41" s="235"/>
      <c r="L41" s="223"/>
      <c r="M41" s="224"/>
      <c r="N41" s="223"/>
      <c r="O41" s="241"/>
      <c r="P41" s="223"/>
      <c r="Q41" s="163"/>
      <c r="R41" s="69"/>
    </row>
    <row r="42" spans="1:18" s="70" customFormat="1" ht="9.6" customHeight="1">
      <c r="A42" s="226"/>
      <c r="B42" s="226"/>
      <c r="C42" s="226"/>
      <c r="D42" s="246"/>
      <c r="E42" s="228"/>
      <c r="F42" s="228"/>
      <c r="G42" s="236"/>
      <c r="H42" s="237"/>
      <c r="I42" s="222" t="s">
        <v>23</v>
      </c>
      <c r="J42" s="228" t="str">
        <f>IF(I42="a",E40,IF(I42="b",E44,""))</f>
        <v>MEJIA CARLOS J</v>
      </c>
      <c r="K42" s="238"/>
      <c r="L42" s="228"/>
      <c r="M42" s="229"/>
      <c r="N42" s="223"/>
      <c r="O42" s="241"/>
      <c r="P42" s="223"/>
      <c r="Q42" s="163"/>
      <c r="R42" s="69"/>
    </row>
    <row r="43" spans="1:18" s="70" customFormat="1" ht="9.6" customHeight="1">
      <c r="A43" s="226">
        <v>10</v>
      </c>
      <c r="B43" s="217" t="str">
        <f>IF($D43="","",IF(VLOOKUP($D43,'[5]Prep. Principal D'!$A$12:$U$27,15)="DA",,VLOOKUP($D43,'[5]Prep. Principal D'!$A$12:$U$27,15)))</f>
        <v/>
      </c>
      <c r="C43" s="217" t="str">
        <f>IF($D43="","",VLOOKUP($D43,'[5]Prep. Principal D'!$A$12:$U$27,13))</f>
        <v/>
      </c>
      <c r="D43" s="239"/>
      <c r="E43" s="228" t="str">
        <f>UPPER(IF($D43="","",VLOOKUP($D43,'[5]Prep. Principal D'!$A$7:$U$27,2)))</f>
        <v/>
      </c>
      <c r="F43" s="228"/>
      <c r="G43" s="236"/>
      <c r="H43" s="237" t="str">
        <f>IF($D43="","",VLOOKUP($D43,'[5]Prep. Principal D'!$A$12:$U$27,3))</f>
        <v/>
      </c>
      <c r="I43" s="222"/>
      <c r="J43" s="240"/>
      <c r="K43" s="241"/>
      <c r="L43" s="242"/>
      <c r="M43" s="235"/>
      <c r="N43" s="223"/>
      <c r="O43" s="241"/>
      <c r="P43" s="223"/>
      <c r="Q43" s="163"/>
      <c r="R43" s="69"/>
    </row>
    <row r="44" spans="1:18" s="70" customFormat="1" ht="9.6" customHeight="1">
      <c r="A44" s="225"/>
      <c r="B44" s="225"/>
      <c r="C44" s="225"/>
      <c r="D44" s="226"/>
      <c r="E44" s="228" t="str">
        <f>UPPER(IF($D43="","",VLOOKUP($D43,'[5]Prep. Principal D'!$A$7:$U$27,7)))</f>
        <v/>
      </c>
      <c r="F44" s="228"/>
      <c r="G44" s="236"/>
      <c r="H44" s="237" t="str">
        <f>IF($D43="","",VLOOKUP($D43,'[5]Prep. Principal D'!$A$12:$U$27,8))</f>
        <v/>
      </c>
      <c r="I44" s="227"/>
      <c r="J44" s="228"/>
      <c r="K44" s="241"/>
      <c r="L44" s="243"/>
      <c r="M44" s="244"/>
      <c r="N44" s="223"/>
      <c r="O44" s="241"/>
      <c r="P44" s="223"/>
      <c r="Q44" s="163"/>
      <c r="R44" s="69"/>
    </row>
    <row r="45" spans="1:18" s="70" customFormat="1" ht="9.6" customHeight="1">
      <c r="A45" s="230"/>
      <c r="B45" s="230"/>
      <c r="C45" s="230"/>
      <c r="D45" s="245"/>
      <c r="E45" s="231"/>
      <c r="F45" s="231"/>
      <c r="G45" s="232"/>
      <c r="H45" s="233"/>
      <c r="I45" s="234"/>
      <c r="J45" s="223"/>
      <c r="K45" s="241"/>
      <c r="L45" s="228" t="str">
        <f>IF(K46="a",J41,IF(K46="b",J49,""))</f>
        <v>HERRERA DAVID A</v>
      </c>
      <c r="M45" s="229"/>
      <c r="N45" s="223"/>
      <c r="O45" s="241"/>
      <c r="P45" s="223"/>
      <c r="Q45" s="163"/>
      <c r="R45" s="69"/>
    </row>
    <row r="46" spans="1:18" s="70" customFormat="1" ht="9.6" customHeight="1">
      <c r="A46" s="226"/>
      <c r="B46" s="226"/>
      <c r="C46" s="226"/>
      <c r="D46" s="246"/>
      <c r="E46" s="228"/>
      <c r="F46" s="228"/>
      <c r="G46" s="236"/>
      <c r="H46" s="237"/>
      <c r="I46" s="222"/>
      <c r="J46" s="223"/>
      <c r="K46" s="241" t="s">
        <v>23</v>
      </c>
      <c r="L46" s="228" t="str">
        <f>IF(K46="a",J42,IF(K46="b",J50,""))</f>
        <v>MEJIA CARLOS J</v>
      </c>
      <c r="M46" s="238"/>
      <c r="N46" s="228"/>
      <c r="O46" s="241"/>
      <c r="P46" s="223"/>
      <c r="Q46" s="163"/>
      <c r="R46" s="69"/>
    </row>
    <row r="47" spans="1:18" s="70" customFormat="1" ht="9.6" customHeight="1">
      <c r="A47" s="226">
        <v>11</v>
      </c>
      <c r="B47" s="217" t="str">
        <f>IF($D47="","",IF(VLOOKUP($D47,'[5]Prep. Principal D'!$A$12:$U$27,15)="DA",,VLOOKUP($D47,'[5]Prep. Principal D'!$A$12:$U$27,15)))</f>
        <v/>
      </c>
      <c r="C47" s="217" t="str">
        <f>IF($D47="","",VLOOKUP($D47,'[5]Prep. Principal D'!$A$12:$U$27,13))</f>
        <v/>
      </c>
      <c r="D47" s="239"/>
      <c r="E47" s="228" t="str">
        <f>UPPER(IF($D47="","",VLOOKUP($D47,'[5]Prep. Principal D'!$A$7:$U$27,2)))</f>
        <v/>
      </c>
      <c r="F47" s="228"/>
      <c r="G47" s="236"/>
      <c r="H47" s="237" t="str">
        <f>IF($D47="","",VLOOKUP($D47,'[5]Prep. Principal D'!$A$12:$U$27,3))</f>
        <v/>
      </c>
      <c r="I47" s="222"/>
      <c r="J47" s="223"/>
      <c r="K47" s="241"/>
      <c r="L47" s="240" t="s">
        <v>55</v>
      </c>
      <c r="M47" s="241"/>
      <c r="N47" s="242"/>
      <c r="O47" s="241"/>
      <c r="P47" s="223"/>
      <c r="Q47" s="163"/>
      <c r="R47" s="69"/>
    </row>
    <row r="48" spans="1:18" s="70" customFormat="1" ht="9.6" customHeight="1">
      <c r="A48" s="225"/>
      <c r="B48" s="225"/>
      <c r="C48" s="225"/>
      <c r="D48" s="226"/>
      <c r="E48" s="228" t="str">
        <f>UPPER(IF($D47="","",VLOOKUP($D47,'[5]Prep. Principal D'!$A$7:$U$27,7)))</f>
        <v/>
      </c>
      <c r="F48" s="228"/>
      <c r="G48" s="236"/>
      <c r="H48" s="237" t="str">
        <f>IF($D47="","",VLOOKUP($D47,'[5]Prep. Principal D'!$A$12:$U$27,8))</f>
        <v/>
      </c>
      <c r="I48" s="227"/>
      <c r="J48" s="228"/>
      <c r="K48" s="241"/>
      <c r="L48" s="223"/>
      <c r="M48" s="241"/>
      <c r="N48" s="228"/>
      <c r="O48" s="241"/>
      <c r="P48" s="223"/>
      <c r="Q48" s="163"/>
      <c r="R48" s="69"/>
    </row>
    <row r="49" spans="1:18" s="70" customFormat="1" ht="9.6" customHeight="1">
      <c r="A49" s="230"/>
      <c r="B49" s="230"/>
      <c r="C49" s="230"/>
      <c r="D49" s="230"/>
      <c r="E49" s="231"/>
      <c r="F49" s="231"/>
      <c r="G49" s="232"/>
      <c r="H49" s="233"/>
      <c r="I49" s="234"/>
      <c r="J49" s="219" t="str">
        <f>IF(I50="a",E47,IF(I50="b",E51,""))</f>
        <v>LOPEZ JAVIER A</v>
      </c>
      <c r="K49" s="247"/>
      <c r="L49" s="223"/>
      <c r="M49" s="241"/>
      <c r="N49" s="228"/>
      <c r="O49" s="241"/>
      <c r="P49" s="223"/>
      <c r="Q49" s="163"/>
      <c r="R49" s="69"/>
    </row>
    <row r="50" spans="1:18" s="70" customFormat="1" ht="9.6" customHeight="1">
      <c r="A50" s="226"/>
      <c r="B50" s="226"/>
      <c r="C50" s="226"/>
      <c r="D50" s="226"/>
      <c r="E50" s="228"/>
      <c r="F50" s="228"/>
      <c r="G50" s="236"/>
      <c r="H50" s="237"/>
      <c r="I50" s="222" t="s">
        <v>18</v>
      </c>
      <c r="J50" s="219" t="str">
        <f>IF(I50="a",E48,IF(I50="b",E52,""))</f>
        <v>SANCHEZ SAMUEL E</v>
      </c>
      <c r="K50" s="248"/>
      <c r="L50" s="228"/>
      <c r="M50" s="241"/>
      <c r="N50" s="228"/>
      <c r="O50" s="241"/>
      <c r="P50" s="223"/>
      <c r="Q50" s="163"/>
      <c r="R50" s="69"/>
    </row>
    <row r="51" spans="1:18" s="70" customFormat="1" ht="9.6" customHeight="1">
      <c r="A51" s="216">
        <v>12</v>
      </c>
      <c r="B51" s="217" t="str">
        <f>IF($D51="","",IF(VLOOKUP($D51,'[5]Prep. Principal D'!$A$12:$U$27,15)="DA",,VLOOKUP($D51,'[5]Prep. Principal D'!$A$12:$U$27,15)))</f>
        <v>MD</v>
      </c>
      <c r="C51" s="217">
        <f>IF($D51="","",VLOOKUP($D51,'[5]Prep. Principal D'!$A$12:$U$27,13))</f>
        <v>169</v>
      </c>
      <c r="D51" s="218">
        <v>4</v>
      </c>
      <c r="E51" s="219" t="str">
        <f>UPPER(IF($D51="","",VLOOKUP($D51,'[5]Prep. Principal D'!$A$7:$U$27,2)))</f>
        <v>LOPEZ JAVIER A</v>
      </c>
      <c r="F51" s="219"/>
      <c r="G51" s="220"/>
      <c r="H51" s="221" t="str">
        <f>IF($D51="","",VLOOKUP($D51,'[5]Prep. Principal D'!$A$12:$U$27,3))</f>
        <v>CAS</v>
      </c>
      <c r="I51" s="222"/>
      <c r="J51" s="240"/>
      <c r="K51" s="229"/>
      <c r="L51" s="242"/>
      <c r="M51" s="247"/>
      <c r="N51" s="228"/>
      <c r="O51" s="241"/>
      <c r="P51" s="223"/>
      <c r="Q51" s="163"/>
      <c r="R51" s="69"/>
    </row>
    <row r="52" spans="1:18" s="70" customFormat="1" ht="9.6" customHeight="1">
      <c r="A52" s="225"/>
      <c r="B52" s="225"/>
      <c r="C52" s="225"/>
      <c r="D52" s="226"/>
      <c r="E52" s="219" t="str">
        <f>UPPER(IF($D51="","",VLOOKUP($D51,'[5]Prep. Principal D'!$A$7:$U$27,7)))</f>
        <v>SANCHEZ SAMUEL E</v>
      </c>
      <c r="F52" s="219"/>
      <c r="G52" s="220"/>
      <c r="H52" s="221" t="str">
        <f>IF($D51="","",VLOOKUP($D51,'[5]Prep. Principal D'!$A$12:$U$27,8))</f>
        <v>CAS</v>
      </c>
      <c r="I52" s="227"/>
      <c r="J52" s="228"/>
      <c r="K52" s="229"/>
      <c r="L52" s="243"/>
      <c r="M52" s="227"/>
      <c r="N52" s="228"/>
      <c r="O52" s="241"/>
      <c r="P52" s="223"/>
      <c r="Q52" s="163"/>
      <c r="R52" s="69"/>
    </row>
    <row r="53" spans="1:18" s="70" customFormat="1" ht="9.6" customHeight="1">
      <c r="A53" s="230"/>
      <c r="B53" s="230"/>
      <c r="C53" s="230"/>
      <c r="D53" s="230"/>
      <c r="E53" s="231"/>
      <c r="F53" s="231"/>
      <c r="G53" s="232"/>
      <c r="H53" s="233"/>
      <c r="I53" s="234"/>
      <c r="J53" s="223"/>
      <c r="K53" s="224"/>
      <c r="L53" s="228"/>
      <c r="M53" s="241"/>
      <c r="N53" s="219" t="str">
        <f>IF(M54="a",L45,IF(M54="b",L61,""))</f>
        <v>GIRALDO DIEGO A</v>
      </c>
      <c r="O53" s="241"/>
      <c r="P53" s="223"/>
      <c r="Q53" s="163"/>
      <c r="R53" s="69"/>
    </row>
    <row r="54" spans="1:18" s="70" customFormat="1" ht="9.6" customHeight="1">
      <c r="A54" s="226"/>
      <c r="B54" s="226"/>
      <c r="C54" s="226"/>
      <c r="D54" s="226"/>
      <c r="E54" s="228"/>
      <c r="F54" s="228"/>
      <c r="G54" s="236"/>
      <c r="H54" s="237"/>
      <c r="I54" s="222"/>
      <c r="J54" s="223"/>
      <c r="K54" s="224"/>
      <c r="L54" s="228"/>
      <c r="M54" s="241" t="s">
        <v>21</v>
      </c>
      <c r="N54" s="219" t="str">
        <f>IF(M54="a",L46,IF(M54="b",L62,""))</f>
        <v>RODAS JUAN PABLO</v>
      </c>
      <c r="O54" s="248"/>
      <c r="P54" s="228"/>
      <c r="Q54" s="163"/>
      <c r="R54" s="69"/>
    </row>
    <row r="55" spans="1:18" s="70" customFormat="1" ht="9.6" customHeight="1">
      <c r="A55" s="226">
        <v>13</v>
      </c>
      <c r="B55" s="217" t="str">
        <f>IF($D55="","",IF(VLOOKUP($D55,'[5]Prep. Principal D'!$A$12:$U$27,15)="DA",,VLOOKUP($D55,'[5]Prep. Principal D'!$A$12:$U$27,15)))</f>
        <v>MD</v>
      </c>
      <c r="C55" s="217" t="str">
        <f>IF($D55="","",VLOOKUP($D55,'[5]Prep. Principal D'!$A$12:$U$27,13))</f>
        <v/>
      </c>
      <c r="D55" s="239">
        <v>6</v>
      </c>
      <c r="E55" s="228" t="str">
        <f>UPPER(IF($D55="","",VLOOKUP($D55,'[5]Prep. Principal D'!$A$7:$U$27,2)))</f>
        <v>GOMEZ JORGE ANDRES</v>
      </c>
      <c r="F55" s="228"/>
      <c r="G55" s="236"/>
      <c r="H55" s="237" t="str">
        <f>IF($D55="","",VLOOKUP($D55,'[5]Prep. Principal D'!$A$12:$U$27,3))</f>
        <v>BOG</v>
      </c>
      <c r="I55" s="222"/>
      <c r="J55" s="223"/>
      <c r="K55" s="224"/>
      <c r="L55" s="223"/>
      <c r="M55" s="241"/>
      <c r="N55" s="240" t="s">
        <v>30</v>
      </c>
      <c r="O55" s="229"/>
      <c r="P55" s="223"/>
      <c r="Q55" s="68"/>
      <c r="R55" s="69"/>
    </row>
    <row r="56" spans="1:18" s="70" customFormat="1" ht="9.6" customHeight="1">
      <c r="A56" s="225"/>
      <c r="B56" s="225"/>
      <c r="C56" s="225"/>
      <c r="D56" s="226"/>
      <c r="E56" s="228" t="str">
        <f>UPPER(IF($D55="","",VLOOKUP($D55,'[5]Prep. Principal D'!$A$7:$U$27,7)))</f>
        <v>ORDUZ DIEGO</v>
      </c>
      <c r="F56" s="228"/>
      <c r="G56" s="236"/>
      <c r="H56" s="237" t="str">
        <f>IF($D55="","",VLOOKUP($D55,'[5]Prep. Principal D'!$A$12:$U$27,8))</f>
        <v>BOG</v>
      </c>
      <c r="I56" s="227"/>
      <c r="J56" s="228"/>
      <c r="K56" s="229"/>
      <c r="L56" s="223"/>
      <c r="M56" s="241"/>
      <c r="N56" s="223"/>
      <c r="O56" s="229"/>
      <c r="P56" s="223"/>
      <c r="Q56" s="68"/>
      <c r="R56" s="69"/>
    </row>
    <row r="57" spans="1:18" s="70" customFormat="1" ht="9.6" customHeight="1">
      <c r="A57" s="230"/>
      <c r="B57" s="230"/>
      <c r="C57" s="230"/>
      <c r="D57" s="245"/>
      <c r="E57" s="231"/>
      <c r="F57" s="231"/>
      <c r="G57" s="232"/>
      <c r="H57" s="233"/>
      <c r="I57" s="234"/>
      <c r="J57" s="228" t="str">
        <f>IF(I58="a",E55,IF(I58="b",E59,""))</f>
        <v>GOMEZ JORGE ANDRES</v>
      </c>
      <c r="K57" s="235"/>
      <c r="L57" s="223"/>
      <c r="M57" s="241"/>
      <c r="N57" s="223"/>
      <c r="O57" s="229"/>
      <c r="P57" s="223"/>
      <c r="Q57" s="68"/>
      <c r="R57" s="69"/>
    </row>
    <row r="58" spans="1:18" s="70" customFormat="1" ht="9.6" customHeight="1">
      <c r="A58" s="226"/>
      <c r="B58" s="226"/>
      <c r="C58" s="226"/>
      <c r="D58" s="246"/>
      <c r="E58" s="228"/>
      <c r="F58" s="228"/>
      <c r="G58" s="236"/>
      <c r="H58" s="237"/>
      <c r="I58" s="222" t="s">
        <v>23</v>
      </c>
      <c r="J58" s="228" t="str">
        <f>IF(I58="a",E56,IF(I58="b",E60,""))</f>
        <v>ORDUZ DIEGO</v>
      </c>
      <c r="K58" s="238"/>
      <c r="L58" s="228"/>
      <c r="M58" s="241"/>
      <c r="N58" s="223"/>
      <c r="O58" s="229"/>
      <c r="P58" s="223"/>
      <c r="Q58" s="68"/>
      <c r="R58" s="69"/>
    </row>
    <row r="59" spans="1:18" s="70" customFormat="1" ht="9.6" customHeight="1">
      <c r="A59" s="226">
        <v>14</v>
      </c>
      <c r="B59" s="217" t="str">
        <f>IF($D59="","",IF(VLOOKUP($D59,'[5]Prep. Principal D'!$A$12:$U$27,15)="DA",,VLOOKUP($D59,'[5]Prep. Principal D'!$A$12:$U$27,15)))</f>
        <v>MD</v>
      </c>
      <c r="C59" s="217">
        <f>IF($D59="","",VLOOKUP($D59,'[5]Prep. Principal D'!$A$12:$U$27,13))</f>
        <v>184</v>
      </c>
      <c r="D59" s="239">
        <v>5</v>
      </c>
      <c r="E59" s="228" t="str">
        <f>UPPER(IF($D59="","",VLOOKUP($D59,'[5]Prep. Principal D'!$A$7:$U$27,2)))</f>
        <v>LIZARAZO HAROLD S</v>
      </c>
      <c r="F59" s="228"/>
      <c r="G59" s="236"/>
      <c r="H59" s="237" t="str">
        <f>IF($D59="","",VLOOKUP($D59,'[5]Prep. Principal D'!$A$12:$U$27,3))</f>
        <v>BOY</v>
      </c>
      <c r="I59" s="222"/>
      <c r="J59" s="240" t="s">
        <v>61</v>
      </c>
      <c r="K59" s="241"/>
      <c r="L59" s="242"/>
      <c r="M59" s="247"/>
      <c r="N59" s="223"/>
      <c r="O59" s="229"/>
      <c r="P59" s="223"/>
      <c r="Q59" s="68"/>
      <c r="R59" s="69"/>
    </row>
    <row r="60" spans="1:18" s="70" customFormat="1" ht="9.6" customHeight="1">
      <c r="A60" s="225"/>
      <c r="B60" s="225"/>
      <c r="C60" s="225"/>
      <c r="D60" s="226"/>
      <c r="E60" s="228" t="str">
        <f>UPPER(IF($D59="","",VLOOKUP($D59,'[5]Prep. Principal D'!$A$7:$U$27,7)))</f>
        <v>SANDOVAL JUAN P</v>
      </c>
      <c r="F60" s="228"/>
      <c r="G60" s="236"/>
      <c r="H60" s="237" t="str">
        <f>IF($D59="","",VLOOKUP($D59,'[5]Prep. Principal D'!$A$12:$U$27,8))</f>
        <v>BOY</v>
      </c>
      <c r="I60" s="227"/>
      <c r="J60" s="228"/>
      <c r="K60" s="241"/>
      <c r="L60" s="243"/>
      <c r="M60" s="227"/>
      <c r="N60" s="223"/>
      <c r="O60" s="229"/>
      <c r="P60" s="223"/>
      <c r="Q60" s="68"/>
      <c r="R60" s="69"/>
    </row>
    <row r="61" spans="1:18" s="70" customFormat="1" ht="9.6" customHeight="1">
      <c r="A61" s="230"/>
      <c r="B61" s="230"/>
      <c r="C61" s="230"/>
      <c r="D61" s="245"/>
      <c r="E61" s="231"/>
      <c r="F61" s="231"/>
      <c r="G61" s="232"/>
      <c r="H61" s="233"/>
      <c r="I61" s="234"/>
      <c r="J61" s="223"/>
      <c r="K61" s="241"/>
      <c r="L61" s="219" t="str">
        <f>IF(K62="a",J57,IF(K62="b",J65,""))</f>
        <v>GIRALDO DIEGO A</v>
      </c>
      <c r="M61" s="241"/>
      <c r="N61" s="223"/>
      <c r="O61" s="229"/>
      <c r="P61" s="223"/>
      <c r="Q61" s="68"/>
      <c r="R61" s="69"/>
    </row>
    <row r="62" spans="1:18" s="70" customFormat="1" ht="9.6" customHeight="1">
      <c r="A62" s="226"/>
      <c r="B62" s="226"/>
      <c r="C62" s="226"/>
      <c r="D62" s="246"/>
      <c r="E62" s="228"/>
      <c r="F62" s="228"/>
      <c r="G62" s="236"/>
      <c r="H62" s="237"/>
      <c r="I62" s="222"/>
      <c r="J62" s="223"/>
      <c r="K62" s="241" t="s">
        <v>21</v>
      </c>
      <c r="L62" s="219" t="str">
        <f>IF(K62="a",J58,IF(K62="b",J66,""))</f>
        <v>RODAS JUAN PABLO</v>
      </c>
      <c r="M62" s="248"/>
      <c r="N62" s="228"/>
      <c r="O62" s="229"/>
      <c r="P62" s="223"/>
      <c r="Q62" s="68"/>
      <c r="R62" s="69"/>
    </row>
    <row r="63" spans="1:18" s="70" customFormat="1" ht="9.6" customHeight="1">
      <c r="A63" s="226">
        <v>15</v>
      </c>
      <c r="B63" s="217" t="str">
        <f>IF($D63="","",IF(VLOOKUP($D63,'[5]Prep. Principal D'!$A$12:$U$27,15)="DA",,VLOOKUP($D63,'[5]Prep. Principal D'!$A$12:$U$27,15)))</f>
        <v/>
      </c>
      <c r="C63" s="217" t="str">
        <f>IF($D63="","",VLOOKUP($D63,'[5]Prep. Principal D'!$A$12:$U$27,13))</f>
        <v/>
      </c>
      <c r="D63" s="239"/>
      <c r="E63" s="228" t="str">
        <f>UPPER(IF($D63="","",VLOOKUP($D63,'[5]Prep. Principal D'!$A$7:$U$27,2)))</f>
        <v/>
      </c>
      <c r="F63" s="228"/>
      <c r="G63" s="236"/>
      <c r="H63" s="237" t="str">
        <f>IF($D63="","",VLOOKUP($D63,'[5]Prep. Principal D'!$A$12:$U$27,3))</f>
        <v/>
      </c>
      <c r="I63" s="222"/>
      <c r="J63" s="223"/>
      <c r="K63" s="241"/>
      <c r="L63" s="240" t="s">
        <v>59</v>
      </c>
      <c r="M63" s="229"/>
      <c r="N63" s="242"/>
      <c r="O63" s="229"/>
      <c r="P63" s="223"/>
      <c r="Q63" s="68"/>
      <c r="R63" s="69"/>
    </row>
    <row r="64" spans="1:18" s="70" customFormat="1" ht="9.6" customHeight="1">
      <c r="A64" s="225"/>
      <c r="B64" s="225"/>
      <c r="C64" s="225"/>
      <c r="D64" s="226"/>
      <c r="E64" s="228" t="str">
        <f>UPPER(IF($D63="","",VLOOKUP($D63,'[5]Prep. Principal D'!$A$7:$U$27,7)))</f>
        <v/>
      </c>
      <c r="F64" s="228"/>
      <c r="G64" s="236"/>
      <c r="H64" s="237" t="str">
        <f>IF($D63="","",VLOOKUP($D63,'[5]Prep. Principal D'!$A$12:$U$27,8))</f>
        <v/>
      </c>
      <c r="I64" s="227"/>
      <c r="J64" s="228"/>
      <c r="K64" s="241"/>
      <c r="L64" s="223"/>
      <c r="M64" s="229"/>
      <c r="N64" s="228"/>
      <c r="O64" s="229"/>
      <c r="P64" s="223"/>
      <c r="Q64" s="68"/>
      <c r="R64" s="69"/>
    </row>
    <row r="65" spans="1:18" s="70" customFormat="1" ht="9.6" customHeight="1">
      <c r="A65" s="230"/>
      <c r="B65" s="230"/>
      <c r="C65" s="230"/>
      <c r="D65" s="230"/>
      <c r="E65" s="250"/>
      <c r="F65" s="250"/>
      <c r="G65" s="251"/>
      <c r="H65" s="252"/>
      <c r="I65" s="234"/>
      <c r="J65" s="219" t="str">
        <f>IF(I66="a",E63,IF(I66="b",E67,""))</f>
        <v>GIRALDO DIEGO A</v>
      </c>
      <c r="K65" s="247"/>
      <c r="L65" s="223"/>
      <c r="M65" s="229"/>
      <c r="N65" s="228"/>
      <c r="O65" s="229"/>
      <c r="P65" s="223"/>
      <c r="Q65" s="68"/>
      <c r="R65" s="69"/>
    </row>
    <row r="66" spans="1:18" s="70" customFormat="1" ht="9.6" customHeight="1">
      <c r="A66" s="226"/>
      <c r="B66" s="226"/>
      <c r="C66" s="226"/>
      <c r="D66" s="226"/>
      <c r="E66" s="228"/>
      <c r="F66" s="228"/>
      <c r="G66" s="253"/>
      <c r="H66" s="237"/>
      <c r="I66" s="222" t="s">
        <v>18</v>
      </c>
      <c r="J66" s="219" t="str">
        <f>IF(I66="a",E64,IF(I66="b",E68,""))</f>
        <v>RODAS JUAN PABLO</v>
      </c>
      <c r="K66" s="248"/>
      <c r="L66" s="228"/>
      <c r="M66" s="229"/>
      <c r="N66" s="228"/>
      <c r="O66" s="229"/>
      <c r="P66" s="223"/>
      <c r="Q66" s="68"/>
      <c r="R66" s="69"/>
    </row>
    <row r="67" spans="1:18" s="70" customFormat="1" ht="9.6" customHeight="1">
      <c r="A67" s="216">
        <v>16</v>
      </c>
      <c r="B67" s="217" t="str">
        <f>IF($D67="","",IF(VLOOKUP($D67,'[5]Prep. Principal D'!$A$12:$U$27,15)="DA",,VLOOKUP($D67,'[5]Prep. Principal D'!$A$12:$U$27,15)))</f>
        <v>MD</v>
      </c>
      <c r="C67" s="217">
        <f>IF($D67="","",VLOOKUP($D67,'[5]Prep. Principal D'!$A$12:$U$27,13))</f>
        <v>69</v>
      </c>
      <c r="D67" s="218">
        <v>2</v>
      </c>
      <c r="E67" s="219" t="str">
        <f>UPPER(IF($D67="","",VLOOKUP($D67,'[5]Prep. Principal D'!$A$7:$U$27,2)))</f>
        <v>GIRALDO DIEGO A</v>
      </c>
      <c r="F67" s="219"/>
      <c r="G67" s="220"/>
      <c r="H67" s="221" t="str">
        <f>IF($D67="","",VLOOKUP($D67,'[5]Prep. Principal D'!$A$12:$U$27,3))</f>
        <v>ANT</v>
      </c>
      <c r="I67" s="222"/>
      <c r="J67" s="240"/>
      <c r="K67" s="229"/>
      <c r="L67" s="242"/>
      <c r="M67" s="235"/>
      <c r="N67" s="228"/>
      <c r="O67" s="229"/>
      <c r="P67" s="223"/>
      <c r="Q67" s="68"/>
      <c r="R67" s="69"/>
    </row>
    <row r="68" spans="1:18" s="70" customFormat="1" ht="9.6" customHeight="1">
      <c r="A68" s="225"/>
      <c r="B68" s="225"/>
      <c r="C68" s="225"/>
      <c r="D68" s="225"/>
      <c r="E68" s="254" t="str">
        <f>UPPER(IF($D67="","",VLOOKUP($D67,'[5]Prep. Principal D'!$A$7:$U$27,7)))</f>
        <v>RODAS JUAN PABLO</v>
      </c>
      <c r="F68" s="254"/>
      <c r="G68" s="255"/>
      <c r="H68" s="256" t="str">
        <f>IF($D67="","",VLOOKUP($D67,'[5]Prep. Principal D'!$A$12:$U$27,8))</f>
        <v>ANT</v>
      </c>
      <c r="I68" s="248"/>
      <c r="J68" s="228"/>
      <c r="K68" s="229"/>
      <c r="L68" s="243"/>
      <c r="M68" s="244"/>
      <c r="N68" s="228"/>
      <c r="O68" s="229"/>
      <c r="P68" s="223"/>
      <c r="Q68" s="68"/>
      <c r="R68" s="69"/>
    </row>
    <row r="69" spans="1:18" s="267" customFormat="1" ht="3" customHeight="1">
      <c r="A69" s="257"/>
      <c r="B69" s="258"/>
      <c r="C69" s="258"/>
      <c r="D69" s="259"/>
      <c r="E69" s="260"/>
      <c r="F69" s="260"/>
      <c r="G69" s="32"/>
      <c r="H69" s="260"/>
      <c r="I69" s="261"/>
      <c r="J69" s="262"/>
      <c r="K69" s="263"/>
      <c r="L69" s="264"/>
      <c r="M69" s="265"/>
      <c r="N69" s="264"/>
      <c r="O69" s="265"/>
      <c r="P69" s="262"/>
      <c r="Q69" s="263"/>
      <c r="R69" s="266"/>
    </row>
    <row r="70" spans="1:18" s="3" customFormat="1" ht="6" customHeight="1">
      <c r="A70" s="257"/>
      <c r="B70" s="268"/>
      <c r="C70" s="268"/>
      <c r="D70" s="269"/>
      <c r="E70" s="270"/>
      <c r="F70" s="270"/>
      <c r="G70" s="271"/>
      <c r="H70" s="270"/>
      <c r="I70" s="272"/>
      <c r="J70" s="262"/>
      <c r="K70" s="263"/>
      <c r="L70" s="273"/>
      <c r="M70" s="274"/>
      <c r="N70" s="273"/>
      <c r="O70" s="274"/>
      <c r="P70" s="275"/>
      <c r="Q70" s="276"/>
      <c r="R70" s="277"/>
    </row>
    <row r="71" spans="1:18" s="4" customFormat="1" ht="10.5" customHeight="1">
      <c r="A71" s="278"/>
      <c r="B71" s="115" t="s">
        <v>32</v>
      </c>
      <c r="C71" s="115"/>
      <c r="D71" s="115"/>
      <c r="E71" s="116"/>
      <c r="F71" s="116"/>
      <c r="G71" s="115" t="s">
        <v>33</v>
      </c>
      <c r="H71" s="117"/>
      <c r="I71" s="115"/>
      <c r="J71" s="118"/>
      <c r="K71" s="119"/>
      <c r="L71" s="117"/>
      <c r="M71" s="119"/>
      <c r="N71" s="118"/>
    </row>
    <row r="72" spans="1:18" s="4" customFormat="1" ht="9" customHeight="1">
      <c r="A72" s="279">
        <v>1</v>
      </c>
      <c r="B72" s="280" t="str">
        <f>IF(D7=1,E7,"")</f>
        <v>CAICEDO NICOLAS E</v>
      </c>
      <c r="C72" s="281"/>
      <c r="D72" s="281"/>
      <c r="E72" s="282"/>
      <c r="F72" s="283">
        <v>1</v>
      </c>
      <c r="G72" s="146"/>
      <c r="H72" s="47"/>
      <c r="I72" s="146"/>
      <c r="J72" s="284"/>
      <c r="K72" s="130"/>
      <c r="L72" s="131"/>
      <c r="M72" s="132"/>
      <c r="N72" s="133"/>
    </row>
    <row r="73" spans="1:18" s="4" customFormat="1" ht="9" customHeight="1">
      <c r="A73" s="285"/>
      <c r="B73" s="286" t="str">
        <f>IF(D7=1,E8,"")</f>
        <v>LOPEZ SEBASTIAN.</v>
      </c>
      <c r="C73" s="287"/>
      <c r="D73" s="287"/>
      <c r="E73" s="288"/>
      <c r="F73" s="289"/>
      <c r="G73" s="132"/>
      <c r="H73" s="131"/>
      <c r="I73" s="132"/>
      <c r="J73" s="133"/>
      <c r="K73" s="146"/>
      <c r="L73" s="47"/>
      <c r="M73" s="146"/>
      <c r="N73" s="284"/>
    </row>
    <row r="74" spans="1:18" s="4" customFormat="1" ht="9" customHeight="1">
      <c r="A74" s="279">
        <v>2</v>
      </c>
      <c r="B74" s="280" t="str">
        <f>IF(D67=2,E67,"")</f>
        <v>GIRALDO DIEGO A</v>
      </c>
      <c r="C74" s="281"/>
      <c r="D74" s="281"/>
      <c r="E74" s="282"/>
      <c r="F74" s="283">
        <v>2</v>
      </c>
      <c r="G74" s="146"/>
      <c r="H74" s="47"/>
      <c r="I74" s="146"/>
      <c r="J74" s="284"/>
      <c r="K74" s="146"/>
      <c r="L74" s="47"/>
      <c r="M74" s="146"/>
      <c r="N74" s="284"/>
    </row>
    <row r="75" spans="1:18" s="4" customFormat="1" ht="9" customHeight="1">
      <c r="A75" s="285"/>
      <c r="B75" s="286" t="str">
        <f>IF(D67=2,E68,"")</f>
        <v>RODAS JUAN PABLO</v>
      </c>
      <c r="C75" s="287"/>
      <c r="D75" s="287"/>
      <c r="E75" s="288"/>
      <c r="F75" s="289"/>
      <c r="G75" s="132"/>
      <c r="H75" s="131"/>
      <c r="I75" s="132"/>
      <c r="J75" s="133"/>
      <c r="K75" s="132"/>
      <c r="L75" s="131"/>
      <c r="M75" s="132"/>
      <c r="N75" s="133"/>
    </row>
    <row r="76" spans="1:18" s="4" customFormat="1" ht="9" customHeight="1">
      <c r="A76" s="279">
        <v>3</v>
      </c>
      <c r="B76" s="280" t="str">
        <f>IF(D23=3,E23,IF(D51=3,E51,""))</f>
        <v>CORINALDI ALLAN R</v>
      </c>
      <c r="C76" s="281"/>
      <c r="D76" s="281"/>
      <c r="E76" s="282"/>
      <c r="F76" s="283">
        <v>3</v>
      </c>
      <c r="G76" s="146"/>
      <c r="H76" s="47"/>
      <c r="I76" s="146"/>
      <c r="J76" s="284"/>
      <c r="K76" s="130" t="s">
        <v>34</v>
      </c>
      <c r="L76" s="131"/>
      <c r="M76" s="132"/>
      <c r="N76" s="133"/>
    </row>
    <row r="77" spans="1:18" s="4" customFormat="1" ht="9" customHeight="1">
      <c r="A77" s="285"/>
      <c r="B77" s="286" t="str">
        <f>IF(D23=3,E24,IF(D51=3,E52,""))</f>
        <v>RAPONE ALESSANDRO M</v>
      </c>
      <c r="C77" s="287"/>
      <c r="D77" s="287"/>
      <c r="E77" s="288"/>
      <c r="F77" s="289"/>
      <c r="G77" s="132"/>
      <c r="H77" s="131"/>
      <c r="I77" s="132"/>
      <c r="J77" s="133"/>
      <c r="K77" s="146"/>
      <c r="L77" s="47"/>
      <c r="M77" s="146"/>
      <c r="N77" s="284"/>
    </row>
    <row r="78" spans="1:18" s="4" customFormat="1" ht="9" customHeight="1">
      <c r="A78" s="279">
        <v>4</v>
      </c>
      <c r="B78" s="280" t="str">
        <f>IF(D23=4,E23,IF(D51=4,E51,""))</f>
        <v>LOPEZ JAVIER A</v>
      </c>
      <c r="C78" s="281"/>
      <c r="D78" s="281"/>
      <c r="E78" s="282"/>
      <c r="F78" s="283">
        <v>4</v>
      </c>
      <c r="G78" s="146"/>
      <c r="H78" s="47"/>
      <c r="I78" s="146"/>
      <c r="J78" s="284"/>
      <c r="K78" s="146"/>
      <c r="L78" s="47"/>
      <c r="M78" s="146"/>
      <c r="N78" s="284"/>
    </row>
    <row r="79" spans="1:18" s="4" customFormat="1" ht="9" customHeight="1">
      <c r="A79" s="290"/>
      <c r="B79" s="291" t="str">
        <f>IF(D23=4,E24,IF(D51=4,E52,""))</f>
        <v>SANCHEZ SAMUEL E</v>
      </c>
      <c r="C79" s="287"/>
      <c r="D79" s="287"/>
      <c r="E79" s="288"/>
      <c r="F79" s="289"/>
      <c r="G79" s="132"/>
      <c r="H79" s="131"/>
      <c r="I79" s="132"/>
      <c r="J79" s="133"/>
      <c r="K79" s="140" t="str">
        <f>[5]Maestra!A18</f>
        <v>Luis Mario Aristizábal</v>
      </c>
      <c r="L79" s="131"/>
      <c r="M79" s="132"/>
      <c r="N79" s="133"/>
    </row>
    <row r="80" spans="1:18" ht="15.75" customHeight="1"/>
    <row r="81" ht="9" customHeight="1"/>
  </sheetData>
  <pageMargins left="0.75" right="0.75" top="1" bottom="1" header="0" footer="0"/>
  <pageSetup scale="74"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A1:R81"/>
  <sheetViews>
    <sheetView showGridLines="0" topLeftCell="A19" zoomScaleNormal="100" workbookViewId="0">
      <selection activeCell="P37" sqref="P37"/>
    </sheetView>
  </sheetViews>
  <sheetFormatPr baseColWidth="10" defaultColWidth="9.140625" defaultRowHeight="12.75"/>
  <cols>
    <col min="1" max="1" width="3.28515625" style="141"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292" customWidth="1"/>
    <col min="11" max="11" width="1.7109375" style="293" customWidth="1"/>
    <col min="12" max="12" width="10.7109375" style="292" customWidth="1"/>
    <col min="13" max="13" width="1.7109375" style="19" customWidth="1"/>
    <col min="14" max="14" width="10.7109375" style="292" customWidth="1"/>
    <col min="15" max="15" width="1.7109375" style="293" customWidth="1"/>
    <col min="16" max="16" width="10.7109375" style="292" customWidth="1"/>
    <col min="17" max="17" width="1.7109375" style="19" customWidth="1"/>
    <col min="18" max="18" width="0" style="1" hidden="1" customWidth="1"/>
    <col min="19"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384" width="9.140625" style="1"/>
  </cols>
  <sheetData>
    <row r="1" spans="1:18" s="10" customFormat="1" ht="153" customHeight="1">
      <c r="A1" s="5"/>
      <c r="B1" s="6"/>
      <c r="C1" s="7"/>
      <c r="D1" s="7"/>
      <c r="E1" s="7"/>
      <c r="F1" s="7"/>
      <c r="G1" s="7"/>
      <c r="H1" s="8" t="s">
        <v>48</v>
      </c>
      <c r="I1" s="9"/>
      <c r="K1" s="9"/>
      <c r="L1" s="8"/>
      <c r="M1" s="9"/>
      <c r="N1" s="7"/>
      <c r="O1" s="9"/>
      <c r="P1" s="2"/>
      <c r="Q1" s="11"/>
    </row>
    <row r="2" spans="1:18" s="14" customFormat="1">
      <c r="A2" s="12" t="s">
        <v>5</v>
      </c>
      <c r="B2" s="13"/>
      <c r="D2" s="15" t="str">
        <f>[6]Maestra!A10</f>
        <v>Supérate Intercolegiados</v>
      </c>
      <c r="E2" s="16"/>
      <c r="F2" s="17" t="s">
        <v>6</v>
      </c>
      <c r="G2" s="16"/>
      <c r="H2" s="18" t="str">
        <f>[6]Maestra!E10</f>
        <v>Nacional</v>
      </c>
      <c r="I2" s="19"/>
      <c r="J2" s="8"/>
      <c r="K2" s="20"/>
      <c r="L2" s="21" t="s">
        <v>7</v>
      </c>
      <c r="N2" s="22" t="str">
        <f>[6]Maestra!H10</f>
        <v>Dobles Mixto</v>
      </c>
      <c r="O2" s="18"/>
      <c r="Q2" s="20"/>
    </row>
    <row r="3" spans="1:18" s="27" customFormat="1" ht="11.25">
      <c r="A3" s="21" t="s">
        <v>8</v>
      </c>
      <c r="B3" s="21"/>
      <c r="C3" s="21"/>
      <c r="D3" s="21" t="str">
        <f>[6]Maestra!A14</f>
        <v>Centro de Alto Rendimiento</v>
      </c>
      <c r="E3" s="23"/>
      <c r="F3" s="21" t="s">
        <v>3</v>
      </c>
      <c r="G3" s="23"/>
      <c r="H3" s="21" t="str">
        <f>[6]Maestra!E14</f>
        <v>Bogotá</v>
      </c>
      <c r="I3" s="24"/>
      <c r="J3" s="25"/>
      <c r="K3" s="26"/>
      <c r="L3" s="21" t="s">
        <v>9</v>
      </c>
      <c r="N3" s="28">
        <f>[6]Maestra!H14</f>
        <v>42296</v>
      </c>
      <c r="Q3" s="29"/>
    </row>
    <row r="4" spans="1:18" s="37" customFormat="1" ht="11.25" customHeight="1">
      <c r="A4" s="30"/>
      <c r="B4" s="31"/>
      <c r="C4" s="31"/>
      <c r="D4" s="31"/>
      <c r="E4" s="31"/>
      <c r="F4" s="31"/>
      <c r="G4" s="32"/>
      <c r="H4" s="31"/>
      <c r="I4" s="33"/>
      <c r="J4" s="34"/>
      <c r="K4" s="33"/>
      <c r="L4" s="35"/>
      <c r="M4" s="33"/>
      <c r="N4" s="31"/>
      <c r="O4" s="33"/>
      <c r="P4" s="31"/>
      <c r="Q4" s="36"/>
    </row>
    <row r="5" spans="1:18" s="48" customFormat="1" ht="9">
      <c r="A5" s="195"/>
      <c r="B5" s="196" t="s">
        <v>10</v>
      </c>
      <c r="C5" s="197" t="str">
        <f>IF(OR(F2="Week 3",F2="Masters"),"CP","Rank")</f>
        <v>Rank</v>
      </c>
      <c r="D5" s="196" t="s">
        <v>11</v>
      </c>
      <c r="E5" s="198" t="s">
        <v>49</v>
      </c>
      <c r="F5" s="199"/>
      <c r="G5" s="200"/>
      <c r="H5" s="198" t="s">
        <v>13</v>
      </c>
      <c r="I5" s="201"/>
      <c r="J5" s="202" t="s">
        <v>14</v>
      </c>
      <c r="K5" s="203"/>
      <c r="L5" s="202" t="s">
        <v>36</v>
      </c>
      <c r="M5" s="203"/>
      <c r="N5" s="197" t="s">
        <v>37</v>
      </c>
      <c r="O5" s="204"/>
      <c r="P5" s="205"/>
      <c r="Q5" s="206"/>
    </row>
    <row r="6" spans="1:18" s="59" customFormat="1" ht="9.6" customHeight="1">
      <c r="A6" s="207"/>
      <c r="B6" s="208"/>
      <c r="C6" s="209"/>
      <c r="D6" s="208"/>
      <c r="E6" s="210"/>
      <c r="F6" s="210"/>
      <c r="G6" s="211"/>
      <c r="H6" s="210"/>
      <c r="I6" s="212"/>
      <c r="J6" s="213"/>
      <c r="K6" s="214"/>
      <c r="L6" s="213"/>
      <c r="M6" s="214"/>
      <c r="N6" s="213"/>
      <c r="O6" s="214"/>
      <c r="P6" s="213"/>
      <c r="Q6" s="215"/>
    </row>
    <row r="7" spans="1:18" s="70" customFormat="1" ht="9.6" customHeight="1">
      <c r="A7" s="216">
        <v>1</v>
      </c>
      <c r="B7" s="217" t="str">
        <f>IF($D7="","",IF(VLOOKUP($D7,'[6]Prep. Principal D'!$A$12:$U$27,15)="DA",,VLOOKUP($D7,'[6]Prep. Principal D'!$A$12:$U$27,15)))</f>
        <v>MD</v>
      </c>
      <c r="C7" s="217">
        <f>IF($D7="","",VLOOKUP($D7,'[6]Prep. Principal D'!$A$12:$U$27,13))</f>
        <v>11</v>
      </c>
      <c r="D7" s="218">
        <v>1</v>
      </c>
      <c r="E7" s="219" t="str">
        <f>UPPER(IF($D7="","",VLOOKUP($D7,'[6]Prep. Principal D'!$A$7:$U$27,2)))</f>
        <v>GUTIERREZ LAURA A</v>
      </c>
      <c r="F7" s="219"/>
      <c r="G7" s="220"/>
      <c r="H7" s="221" t="str">
        <f>IF($D7="","",VLOOKUP($D7,'[6]Prep. Principal D'!$A$12:$U$27,3))</f>
        <v>BOG</v>
      </c>
      <c r="I7" s="222"/>
      <c r="J7" s="223"/>
      <c r="K7" s="224"/>
      <c r="L7" s="223"/>
      <c r="M7" s="224"/>
      <c r="N7" s="223"/>
      <c r="O7" s="224"/>
      <c r="P7" s="223"/>
      <c r="Q7" s="68"/>
      <c r="R7" s="69"/>
    </row>
    <row r="8" spans="1:18" s="70" customFormat="1" ht="9.6" customHeight="1">
      <c r="A8" s="225"/>
      <c r="B8" s="225"/>
      <c r="C8" s="225"/>
      <c r="D8" s="226"/>
      <c r="E8" s="219" t="str">
        <f>UPPER(IF($D7="","",VLOOKUP($D7,'[6]Prep. Principal D'!$A$7:$U$27,7)))</f>
        <v>PLAZAS JOSE A</v>
      </c>
      <c r="F8" s="219"/>
      <c r="G8" s="220"/>
      <c r="H8" s="221" t="str">
        <f>IF($D7="","",VLOOKUP($D7,'[6]Prep. Principal D'!$A$12:$U$27,8))</f>
        <v>BOG</v>
      </c>
      <c r="I8" s="227"/>
      <c r="J8" s="228"/>
      <c r="K8" s="229"/>
      <c r="L8" s="223"/>
      <c r="M8" s="224"/>
      <c r="N8" s="223"/>
      <c r="O8" s="224"/>
      <c r="P8" s="223"/>
      <c r="Q8" s="68"/>
      <c r="R8" s="69"/>
    </row>
    <row r="9" spans="1:18" s="70" customFormat="1" ht="9.6" customHeight="1">
      <c r="A9" s="230"/>
      <c r="B9" s="230"/>
      <c r="C9" s="230"/>
      <c r="D9" s="230"/>
      <c r="E9" s="231"/>
      <c r="F9" s="231"/>
      <c r="G9" s="232"/>
      <c r="H9" s="233"/>
      <c r="I9" s="234"/>
      <c r="J9" s="219" t="str">
        <f>IF(I10="a",E7,IF(I10="b",E11,""))</f>
        <v>GUTIERREZ LAURA A</v>
      </c>
      <c r="K9" s="235"/>
      <c r="L9" s="223"/>
      <c r="M9" s="224"/>
      <c r="N9" s="223"/>
      <c r="O9" s="224"/>
      <c r="P9" s="223"/>
      <c r="Q9" s="68"/>
      <c r="R9" s="69"/>
    </row>
    <row r="10" spans="1:18" s="70" customFormat="1" ht="9.6" customHeight="1">
      <c r="A10" s="226"/>
      <c r="B10" s="226"/>
      <c r="C10" s="226"/>
      <c r="D10" s="226"/>
      <c r="E10" s="228"/>
      <c r="F10" s="228"/>
      <c r="G10" s="236"/>
      <c r="H10" s="237"/>
      <c r="I10" s="222" t="s">
        <v>23</v>
      </c>
      <c r="J10" s="219" t="str">
        <f>IF(I10="a",E8,IF(I10="b",E12,""))</f>
        <v>PLAZAS JOSE A</v>
      </c>
      <c r="K10" s="238"/>
      <c r="L10" s="228"/>
      <c r="M10" s="229"/>
      <c r="N10" s="223"/>
      <c r="O10" s="224"/>
      <c r="P10" s="223"/>
      <c r="Q10" s="68"/>
      <c r="R10" s="69"/>
    </row>
    <row r="11" spans="1:18" s="70" customFormat="1" ht="9.6" customHeight="1">
      <c r="A11" s="226">
        <v>2</v>
      </c>
      <c r="B11" s="217" t="str">
        <f>IF($D11="","",IF(VLOOKUP($D11,'[6]Prep. Principal D'!$A$12:$U$27,15)="DA",,VLOOKUP($D11,'[6]Prep. Principal D'!$A$12:$U$27,15)))</f>
        <v/>
      </c>
      <c r="C11" s="217" t="str">
        <f>IF($D11="","",VLOOKUP($D11,'[6]Prep. Principal D'!$A$12:$U$27,13))</f>
        <v/>
      </c>
      <c r="D11" s="239"/>
      <c r="E11" s="228" t="str">
        <f>UPPER(IF($D11="","",VLOOKUP($D11,'[6]Prep. Principal D'!$A$7:$U$27,2)))</f>
        <v/>
      </c>
      <c r="F11" s="228"/>
      <c r="G11" s="236"/>
      <c r="H11" s="237" t="str">
        <f>IF($D11="","",VLOOKUP($D11,'[6]Prep. Principal D'!$A$12:$U$27,3))</f>
        <v/>
      </c>
      <c r="I11" s="222"/>
      <c r="J11" s="240"/>
      <c r="K11" s="241"/>
      <c r="L11" s="242"/>
      <c r="M11" s="235"/>
      <c r="N11" s="223"/>
      <c r="O11" s="224"/>
      <c r="P11" s="223"/>
      <c r="Q11" s="68"/>
      <c r="R11" s="69"/>
    </row>
    <row r="12" spans="1:18" s="70" customFormat="1" ht="9.6" customHeight="1">
      <c r="A12" s="225"/>
      <c r="B12" s="225"/>
      <c r="C12" s="225"/>
      <c r="D12" s="226"/>
      <c r="E12" s="228" t="str">
        <f>UPPER(IF($D11="","",VLOOKUP($D11,'[6]Prep. Principal D'!$A$7:$U$27,7)))</f>
        <v/>
      </c>
      <c r="F12" s="228"/>
      <c r="G12" s="236"/>
      <c r="H12" s="237" t="str">
        <f>IF($D11="","",VLOOKUP($D11,'[6]Prep. Principal D'!$A$12:$U$27,8))</f>
        <v/>
      </c>
      <c r="I12" s="227"/>
      <c r="J12" s="228"/>
      <c r="K12" s="241"/>
      <c r="L12" s="243"/>
      <c r="M12" s="244"/>
      <c r="N12" s="223"/>
      <c r="O12" s="224"/>
      <c r="P12" s="223"/>
      <c r="Q12" s="68"/>
      <c r="R12" s="69"/>
    </row>
    <row r="13" spans="1:18" s="70" customFormat="1" ht="9.6" customHeight="1">
      <c r="A13" s="230"/>
      <c r="B13" s="230"/>
      <c r="C13" s="230"/>
      <c r="D13" s="245"/>
      <c r="E13" s="231"/>
      <c r="F13" s="231"/>
      <c r="G13" s="232"/>
      <c r="H13" s="233"/>
      <c r="I13" s="234"/>
      <c r="J13" s="223"/>
      <c r="K13" s="241"/>
      <c r="L13" s="219" t="str">
        <f>IF(K14="a",J9,IF(K14="b",J17,""))</f>
        <v>GUTIERREZ LAURA A</v>
      </c>
      <c r="M13" s="229"/>
      <c r="N13" s="223"/>
      <c r="O13" s="224"/>
      <c r="P13" s="223"/>
      <c r="Q13" s="68"/>
      <c r="R13" s="69"/>
    </row>
    <row r="14" spans="1:18" s="70" customFormat="1" ht="9.6" customHeight="1">
      <c r="A14" s="226"/>
      <c r="B14" s="226"/>
      <c r="C14" s="226"/>
      <c r="D14" s="246"/>
      <c r="E14" s="228"/>
      <c r="F14" s="228"/>
      <c r="G14" s="236"/>
      <c r="H14" s="237"/>
      <c r="I14" s="222"/>
      <c r="J14" s="223"/>
      <c r="K14" s="241" t="s">
        <v>17</v>
      </c>
      <c r="L14" s="219" t="str">
        <f>IF(K14="a",J10,IF(K14="b",J18,""))</f>
        <v>PLAZAS JOSE A</v>
      </c>
      <c r="M14" s="238"/>
      <c r="N14" s="228"/>
      <c r="O14" s="229"/>
      <c r="P14" s="223"/>
      <c r="Q14" s="68"/>
      <c r="R14" s="69"/>
    </row>
    <row r="15" spans="1:18" s="70" customFormat="1" ht="9.6" customHeight="1">
      <c r="A15" s="226">
        <v>3</v>
      </c>
      <c r="B15" s="217" t="str">
        <f>IF($D15="","",IF(VLOOKUP($D15,'[6]Prep. Principal D'!$A$12:$U$27,15)="DA",,VLOOKUP($D15,'[6]Prep. Principal D'!$A$12:$U$27,15)))</f>
        <v>MD</v>
      </c>
      <c r="C15" s="217" t="str">
        <f>IF($D15="","",VLOOKUP($D15,'[6]Prep. Principal D'!$A$12:$U$27,13))</f>
        <v/>
      </c>
      <c r="D15" s="239">
        <v>8</v>
      </c>
      <c r="E15" s="228" t="str">
        <f>UPPER(IF($D15="","",VLOOKUP($D15,'[6]Prep. Principal D'!$A$7:$U$27,2)))</f>
        <v>LOPEZ ANDREA L</v>
      </c>
      <c r="F15" s="228"/>
      <c r="G15" s="236"/>
      <c r="H15" s="237" t="str">
        <f>IF($D15="","",VLOOKUP($D15,'[6]Prep. Principal D'!$A$12:$U$27,3))</f>
        <v>CAU</v>
      </c>
      <c r="I15" s="222"/>
      <c r="J15" s="223"/>
      <c r="K15" s="241"/>
      <c r="L15" s="240" t="s">
        <v>29</v>
      </c>
      <c r="M15" s="241"/>
      <c r="N15" s="242"/>
      <c r="O15" s="229"/>
      <c r="P15" s="223"/>
      <c r="Q15" s="68"/>
      <c r="R15" s="69"/>
    </row>
    <row r="16" spans="1:18" s="70" customFormat="1" ht="9.6" customHeight="1">
      <c r="A16" s="225"/>
      <c r="B16" s="225"/>
      <c r="C16" s="225"/>
      <c r="D16" s="226"/>
      <c r="E16" s="228" t="str">
        <f>UPPER(IF($D15="","",VLOOKUP($D15,'[6]Prep. Principal D'!$A$7:$U$27,7)))</f>
        <v>MERA NICOLAS A</v>
      </c>
      <c r="F16" s="228"/>
      <c r="G16" s="236"/>
      <c r="H16" s="237" t="str">
        <f>IF($D15="","",VLOOKUP($D15,'[6]Prep. Principal D'!$A$12:$U$27,8))</f>
        <v>CAU</v>
      </c>
      <c r="I16" s="227"/>
      <c r="J16" s="228"/>
      <c r="K16" s="241"/>
      <c r="L16" s="223"/>
      <c r="M16" s="241"/>
      <c r="N16" s="228"/>
      <c r="O16" s="229"/>
      <c r="P16" s="223"/>
      <c r="Q16" s="68"/>
      <c r="R16" s="69"/>
    </row>
    <row r="17" spans="1:18" s="70" customFormat="1" ht="9.6" customHeight="1">
      <c r="A17" s="230"/>
      <c r="B17" s="230"/>
      <c r="C17" s="230"/>
      <c r="D17" s="245"/>
      <c r="E17" s="231"/>
      <c r="F17" s="231"/>
      <c r="G17" s="232"/>
      <c r="H17" s="233"/>
      <c r="I17" s="234"/>
      <c r="J17" s="228" t="str">
        <f>IF(I18="a",E15,IF(I18="b",E19,""))</f>
        <v xml:space="preserve">CASTELLAR SOFIA </v>
      </c>
      <c r="K17" s="247"/>
      <c r="L17" s="223"/>
      <c r="M17" s="241"/>
      <c r="N17" s="228"/>
      <c r="O17" s="229"/>
      <c r="P17" s="223"/>
      <c r="Q17" s="68"/>
      <c r="R17" s="69"/>
    </row>
    <row r="18" spans="1:18" s="70" customFormat="1" ht="9.6" customHeight="1">
      <c r="A18" s="226"/>
      <c r="B18" s="226"/>
      <c r="C18" s="226"/>
      <c r="D18" s="246"/>
      <c r="E18" s="228"/>
      <c r="F18" s="228"/>
      <c r="G18" s="236"/>
      <c r="H18" s="237"/>
      <c r="I18" s="222" t="s">
        <v>21</v>
      </c>
      <c r="J18" s="228" t="str">
        <f>IF(I18="a",E16,IF(I18="b",E20,""))</f>
        <v>ANGULO LEONARDO A</v>
      </c>
      <c r="K18" s="248"/>
      <c r="L18" s="228"/>
      <c r="M18" s="241"/>
      <c r="N18" s="228"/>
      <c r="O18" s="229"/>
      <c r="P18" s="223"/>
      <c r="Q18" s="68"/>
      <c r="R18" s="69"/>
    </row>
    <row r="19" spans="1:18" s="70" customFormat="1" ht="9.6" customHeight="1">
      <c r="A19" s="226">
        <v>4</v>
      </c>
      <c r="B19" s="217" t="str">
        <f>IF($D19="","",IF(VLOOKUP($D19,'[6]Prep. Principal D'!$A$12:$U$27,15)="DA",,VLOOKUP($D19,'[6]Prep. Principal D'!$A$12:$U$27,15)))</f>
        <v>MD</v>
      </c>
      <c r="C19" s="217" t="str">
        <f>IF($D19="","",VLOOKUP($D19,'[6]Prep. Principal D'!$A$12:$U$27,13))</f>
        <v/>
      </c>
      <c r="D19" s="239">
        <v>5</v>
      </c>
      <c r="E19" s="228" t="str">
        <f>UPPER(IF($D19="","",VLOOKUP($D19,'[6]Prep. Principal D'!$A$7:$U$27,2)))</f>
        <v xml:space="preserve">CASTELLAR SOFIA </v>
      </c>
      <c r="F19" s="228"/>
      <c r="G19" s="236"/>
      <c r="H19" s="237" t="str">
        <f>IF($D19="","",VLOOKUP($D19,'[6]Prep. Principal D'!$A$12:$U$27,3))</f>
        <v>BOL</v>
      </c>
      <c r="I19" s="222"/>
      <c r="J19" s="240" t="s">
        <v>62</v>
      </c>
      <c r="K19" s="229"/>
      <c r="L19" s="242"/>
      <c r="M19" s="247"/>
      <c r="N19" s="228"/>
      <c r="O19" s="229"/>
      <c r="P19" s="223"/>
      <c r="Q19" s="68"/>
      <c r="R19" s="69"/>
    </row>
    <row r="20" spans="1:18" s="70" customFormat="1" ht="9.6" customHeight="1">
      <c r="A20" s="225"/>
      <c r="B20" s="225"/>
      <c r="C20" s="225"/>
      <c r="D20" s="226"/>
      <c r="E20" s="228" t="str">
        <f>UPPER(IF($D19="","",VLOOKUP($D19,'[6]Prep. Principal D'!$A$7:$U$27,7)))</f>
        <v>ANGULO LEONARDO A</v>
      </c>
      <c r="F20" s="228"/>
      <c r="G20" s="236"/>
      <c r="H20" s="237" t="str">
        <f>IF($D19="","",VLOOKUP($D19,'[6]Prep. Principal D'!$A$12:$U$27,8))</f>
        <v>BOL</v>
      </c>
      <c r="I20" s="227"/>
      <c r="J20" s="228"/>
      <c r="K20" s="229"/>
      <c r="L20" s="243"/>
      <c r="M20" s="227"/>
      <c r="N20" s="228"/>
      <c r="O20" s="229"/>
      <c r="P20" s="223"/>
      <c r="Q20" s="68"/>
      <c r="R20" s="69"/>
    </row>
    <row r="21" spans="1:18" s="70" customFormat="1" ht="9.6" customHeight="1">
      <c r="A21" s="230"/>
      <c r="B21" s="230"/>
      <c r="C21" s="230"/>
      <c r="D21" s="230"/>
      <c r="E21" s="231"/>
      <c r="F21" s="231"/>
      <c r="G21" s="232"/>
      <c r="H21" s="233"/>
      <c r="I21" s="234"/>
      <c r="J21" s="223"/>
      <c r="K21" s="224"/>
      <c r="L21" s="228"/>
      <c r="M21" s="241"/>
      <c r="N21" s="219" t="str">
        <f>IF(M22="a",L13,IF(M22="b",L29,""))</f>
        <v>GUTIERREZ LAURA A</v>
      </c>
      <c r="O21" s="229"/>
      <c r="P21" s="223"/>
      <c r="Q21" s="68"/>
      <c r="R21" s="69"/>
    </row>
    <row r="22" spans="1:18" s="70" customFormat="1" ht="9.6" customHeight="1">
      <c r="A22" s="226"/>
      <c r="B22" s="226"/>
      <c r="C22" s="226"/>
      <c r="D22" s="226"/>
      <c r="E22" s="228"/>
      <c r="F22" s="228"/>
      <c r="G22" s="236"/>
      <c r="H22" s="237"/>
      <c r="I22" s="222"/>
      <c r="J22" s="223"/>
      <c r="K22" s="224"/>
      <c r="L22" s="228"/>
      <c r="M22" s="241" t="s">
        <v>17</v>
      </c>
      <c r="N22" s="219" t="str">
        <f>IF(M22="a",L14,IF(M22="b",L30,""))</f>
        <v>PLAZAS JOSE A</v>
      </c>
      <c r="O22" s="238"/>
      <c r="P22" s="228"/>
      <c r="Q22" s="163"/>
      <c r="R22" s="69"/>
    </row>
    <row r="23" spans="1:18" s="70" customFormat="1" ht="9.6" customHeight="1">
      <c r="A23" s="216">
        <v>5</v>
      </c>
      <c r="B23" s="217" t="str">
        <f>IF($D23="","",IF(VLOOKUP($D23,'[6]Prep. Principal D'!$A$12:$U$27,15)="DA",,VLOOKUP($D23,'[6]Prep. Principal D'!$A$12:$U$27,15)))</f>
        <v>MD</v>
      </c>
      <c r="C23" s="217">
        <f>IF($D23="","",VLOOKUP($D23,'[6]Prep. Principal D'!$A$12:$U$27,13))</f>
        <v>168</v>
      </c>
      <c r="D23" s="218">
        <v>3</v>
      </c>
      <c r="E23" s="219" t="str">
        <f>UPPER(IF($D23="","",VLOOKUP($D23,'[6]Prep. Principal D'!$A$7:$U$27,2)))</f>
        <v>TREJOS ANA S</v>
      </c>
      <c r="F23" s="219"/>
      <c r="G23" s="220"/>
      <c r="H23" s="221" t="str">
        <f>IF($D23="","",VLOOKUP($D23,'[6]Prep. Principal D'!$A$12:$U$27,3))</f>
        <v>CAL</v>
      </c>
      <c r="I23" s="222"/>
      <c r="J23" s="223"/>
      <c r="K23" s="224"/>
      <c r="L23" s="223"/>
      <c r="M23" s="241"/>
      <c r="N23" s="240" t="s">
        <v>30</v>
      </c>
      <c r="O23" s="241"/>
      <c r="P23" s="223"/>
      <c r="Q23" s="163"/>
      <c r="R23" s="69"/>
    </row>
    <row r="24" spans="1:18" s="70" customFormat="1" ht="9.6" customHeight="1">
      <c r="A24" s="225"/>
      <c r="B24" s="225"/>
      <c r="C24" s="225"/>
      <c r="D24" s="226"/>
      <c r="E24" s="219" t="str">
        <f>UPPER(IF($D23="","",VLOOKUP($D23,'[6]Prep. Principal D'!$A$7:$U$27,7)))</f>
        <v>FERRERO CAMILO</v>
      </c>
      <c r="F24" s="219"/>
      <c r="G24" s="220"/>
      <c r="H24" s="221" t="str">
        <f>IF($D23="","",VLOOKUP($D23,'[6]Prep. Principal D'!$A$12:$U$27,8))</f>
        <v>CAL</v>
      </c>
      <c r="I24" s="227"/>
      <c r="J24" s="228"/>
      <c r="K24" s="229"/>
      <c r="L24" s="223"/>
      <c r="M24" s="241"/>
      <c r="N24" s="223"/>
      <c r="O24" s="241"/>
      <c r="P24" s="223"/>
      <c r="Q24" s="163"/>
      <c r="R24" s="69"/>
    </row>
    <row r="25" spans="1:18" s="70" customFormat="1" ht="9.6" customHeight="1">
      <c r="A25" s="230"/>
      <c r="B25" s="230"/>
      <c r="C25" s="230"/>
      <c r="D25" s="230"/>
      <c r="E25" s="231"/>
      <c r="F25" s="231"/>
      <c r="G25" s="232"/>
      <c r="H25" s="233"/>
      <c r="I25" s="234"/>
      <c r="J25" s="219" t="str">
        <f>IF(I26="a",E23,IF(I26="b",E27,""))</f>
        <v>TREJOS ANA S</v>
      </c>
      <c r="K25" s="235"/>
      <c r="L25" s="223"/>
      <c r="M25" s="241"/>
      <c r="N25" s="223"/>
      <c r="O25" s="241"/>
      <c r="P25" s="223"/>
      <c r="Q25" s="163"/>
      <c r="R25" s="69"/>
    </row>
    <row r="26" spans="1:18" s="70" customFormat="1" ht="9.6" customHeight="1">
      <c r="A26" s="226"/>
      <c r="B26" s="226"/>
      <c r="C26" s="226"/>
      <c r="D26" s="226"/>
      <c r="E26" s="228"/>
      <c r="F26" s="228"/>
      <c r="G26" s="236"/>
      <c r="H26" s="237"/>
      <c r="I26" s="222" t="s">
        <v>23</v>
      </c>
      <c r="J26" s="219" t="str">
        <f>IF(I26="a",E24,IF(I26="b",E28,""))</f>
        <v>FERRERO CAMILO</v>
      </c>
      <c r="K26" s="238"/>
      <c r="L26" s="228"/>
      <c r="M26" s="241"/>
      <c r="N26" s="223"/>
      <c r="O26" s="241"/>
      <c r="P26" s="223"/>
      <c r="Q26" s="163"/>
      <c r="R26" s="69"/>
    </row>
    <row r="27" spans="1:18" s="70" customFormat="1" ht="9.6" customHeight="1">
      <c r="A27" s="226">
        <v>6</v>
      </c>
      <c r="B27" s="217" t="str">
        <f>IF($D27="","",IF(VLOOKUP($D27,'[6]Prep. Principal D'!$A$12:$U$27,15)="DA",,VLOOKUP($D27,'[6]Prep. Principal D'!$A$12:$U$27,15)))</f>
        <v/>
      </c>
      <c r="C27" s="217" t="str">
        <f>IF($D27="","",VLOOKUP($D27,'[6]Prep. Principal D'!$A$12:$U$27,13))</f>
        <v/>
      </c>
      <c r="D27" s="239"/>
      <c r="E27" s="228" t="str">
        <f>UPPER(IF($D27="","",VLOOKUP($D27,'[6]Prep. Principal D'!$A$7:$U$27,2)))</f>
        <v/>
      </c>
      <c r="F27" s="228"/>
      <c r="G27" s="236"/>
      <c r="H27" s="237" t="str">
        <f>IF($D27="","",VLOOKUP($D27,'[6]Prep. Principal D'!$A$12:$U$27,3))</f>
        <v/>
      </c>
      <c r="I27" s="222"/>
      <c r="J27" s="240"/>
      <c r="K27" s="241"/>
      <c r="L27" s="242"/>
      <c r="M27" s="247"/>
      <c r="N27" s="223"/>
      <c r="O27" s="241"/>
      <c r="P27" s="223"/>
      <c r="Q27" s="163"/>
      <c r="R27" s="69"/>
    </row>
    <row r="28" spans="1:18" s="70" customFormat="1" ht="9.6" customHeight="1">
      <c r="A28" s="225"/>
      <c r="B28" s="225"/>
      <c r="C28" s="225"/>
      <c r="D28" s="226"/>
      <c r="E28" s="228" t="str">
        <f>UPPER(IF($D27="","",VLOOKUP($D27,'[6]Prep. Principal D'!$A$7:$U$27,7)))</f>
        <v/>
      </c>
      <c r="F28" s="228"/>
      <c r="G28" s="236"/>
      <c r="H28" s="237" t="str">
        <f>IF($D27="","",VLOOKUP($D27,'[6]Prep. Principal D'!$A$12:$U$27,8))</f>
        <v/>
      </c>
      <c r="I28" s="227"/>
      <c r="J28" s="228"/>
      <c r="K28" s="241"/>
      <c r="L28" s="243"/>
      <c r="M28" s="227"/>
      <c r="N28" s="223"/>
      <c r="O28" s="241"/>
      <c r="P28" s="223"/>
      <c r="Q28" s="163"/>
      <c r="R28" s="69"/>
    </row>
    <row r="29" spans="1:18" s="70" customFormat="1" ht="9.6" customHeight="1">
      <c r="A29" s="230"/>
      <c r="B29" s="230"/>
      <c r="C29" s="230"/>
      <c r="D29" s="245"/>
      <c r="E29" s="231"/>
      <c r="F29" s="231"/>
      <c r="G29" s="232"/>
      <c r="H29" s="233"/>
      <c r="I29" s="234"/>
      <c r="J29" s="223"/>
      <c r="K29" s="241"/>
      <c r="L29" s="219" t="str">
        <f>IF(K30="a",J25,IF(K30="b",J33,""))</f>
        <v>TREJOS ANA S</v>
      </c>
      <c r="M29" s="241"/>
      <c r="N29" s="223"/>
      <c r="O29" s="241"/>
      <c r="P29" s="223"/>
      <c r="Q29" s="163"/>
      <c r="R29" s="69"/>
    </row>
    <row r="30" spans="1:18" s="70" customFormat="1" ht="9.6" customHeight="1">
      <c r="A30" s="226"/>
      <c r="B30" s="226"/>
      <c r="C30" s="226"/>
      <c r="D30" s="246"/>
      <c r="E30" s="228"/>
      <c r="F30" s="228"/>
      <c r="G30" s="236"/>
      <c r="H30" s="237"/>
      <c r="I30" s="222"/>
      <c r="J30" s="223"/>
      <c r="K30" s="241" t="s">
        <v>17</v>
      </c>
      <c r="L30" s="219" t="str">
        <f>IF(K30="a",J26,IF(K30="b",J34,""))</f>
        <v>FERRERO CAMILO</v>
      </c>
      <c r="M30" s="248"/>
      <c r="N30" s="228"/>
      <c r="O30" s="241"/>
      <c r="P30" s="223"/>
      <c r="Q30" s="163"/>
      <c r="R30" s="69"/>
    </row>
    <row r="31" spans="1:18" s="70" customFormat="1" ht="9.6" customHeight="1">
      <c r="A31" s="226">
        <v>7</v>
      </c>
      <c r="B31" s="217" t="str">
        <f>IF($D31="","",IF(VLOOKUP($D31,'[6]Prep. Principal D'!$A$12:$U$27,15)="DA",,VLOOKUP($D31,'[6]Prep. Principal D'!$A$12:$U$27,15)))</f>
        <v/>
      </c>
      <c r="C31" s="217" t="str">
        <f>IF($D31="","",VLOOKUP($D31,'[6]Prep. Principal D'!$A$12:$U$27,13))</f>
        <v/>
      </c>
      <c r="D31" s="239"/>
      <c r="E31" s="228" t="str">
        <f>UPPER(IF($D31="","",VLOOKUP($D31,'[6]Prep. Principal D'!$A$7:$U$27,2)))</f>
        <v/>
      </c>
      <c r="F31" s="228"/>
      <c r="G31" s="236"/>
      <c r="H31" s="237" t="str">
        <f>IF($D31="","",VLOOKUP($D31,'[6]Prep. Principal D'!$A$12:$U$27,3))</f>
        <v/>
      </c>
      <c r="I31" s="222"/>
      <c r="J31" s="223"/>
      <c r="K31" s="241"/>
      <c r="L31" s="240" t="s">
        <v>30</v>
      </c>
      <c r="M31" s="229"/>
      <c r="N31" s="242"/>
      <c r="O31" s="241"/>
      <c r="P31" s="223"/>
      <c r="Q31" s="163"/>
      <c r="R31" s="69"/>
    </row>
    <row r="32" spans="1:18" s="70" customFormat="1" ht="9.6" customHeight="1">
      <c r="A32" s="225"/>
      <c r="B32" s="225"/>
      <c r="C32" s="225"/>
      <c r="D32" s="226"/>
      <c r="E32" s="228" t="str">
        <f>UPPER(IF($D31="","",VLOOKUP($D31,'[6]Prep. Principal D'!$A$7:$U$27,7)))</f>
        <v/>
      </c>
      <c r="F32" s="228"/>
      <c r="G32" s="236"/>
      <c r="H32" s="237" t="str">
        <f>IF($D31="","",VLOOKUP($D31,'[6]Prep. Principal D'!$A$12:$U$27,8))</f>
        <v/>
      </c>
      <c r="I32" s="248"/>
      <c r="J32" s="228"/>
      <c r="K32" s="241"/>
      <c r="L32" s="223"/>
      <c r="M32" s="229"/>
      <c r="N32" s="228"/>
      <c r="O32" s="241"/>
      <c r="P32" s="223"/>
      <c r="Q32" s="163"/>
      <c r="R32" s="69"/>
    </row>
    <row r="33" spans="1:18" s="70" customFormat="1" ht="9.6" customHeight="1">
      <c r="A33" s="230"/>
      <c r="B33" s="230"/>
      <c r="C33" s="230"/>
      <c r="D33" s="245"/>
      <c r="E33" s="231"/>
      <c r="F33" s="231"/>
      <c r="G33" s="232"/>
      <c r="H33" s="233"/>
      <c r="I33" s="222"/>
      <c r="J33" s="228" t="str">
        <f>IF(I34="a",E31,IF(I34="b",E35,""))</f>
        <v>TAMARA VALENTINA</v>
      </c>
      <c r="K33" s="247"/>
      <c r="L33" s="223"/>
      <c r="M33" s="229"/>
      <c r="N33" s="228"/>
      <c r="O33" s="241"/>
      <c r="P33" s="223"/>
      <c r="Q33" s="163"/>
      <c r="R33" s="69"/>
    </row>
    <row r="34" spans="1:18" s="70" customFormat="1" ht="9.6" customHeight="1">
      <c r="A34" s="226"/>
      <c r="B34" s="226"/>
      <c r="C34" s="226"/>
      <c r="D34" s="246"/>
      <c r="E34" s="228"/>
      <c r="F34" s="228"/>
      <c r="G34" s="236"/>
      <c r="H34" s="237"/>
      <c r="I34" s="222" t="s">
        <v>18</v>
      </c>
      <c r="J34" s="228" t="str">
        <f>IF(I34="a",E32,IF(I34="b",E36,""))</f>
        <v>DIAZ KENNETH</v>
      </c>
      <c r="K34" s="248"/>
      <c r="L34" s="228"/>
      <c r="M34" s="229"/>
      <c r="N34" s="228"/>
      <c r="O34" s="241"/>
      <c r="P34" s="223"/>
      <c r="Q34" s="163"/>
      <c r="R34" s="69"/>
    </row>
    <row r="35" spans="1:18" s="70" customFormat="1" ht="9.6" customHeight="1">
      <c r="A35" s="226">
        <v>8</v>
      </c>
      <c r="B35" s="217" t="str">
        <f>IF($D35="","",IF(VLOOKUP($D35,'[6]Prep. Principal D'!$A$12:$U$27,15)="DA",,VLOOKUP($D35,'[6]Prep. Principal D'!$A$12:$U$27,15)))</f>
        <v>MD</v>
      </c>
      <c r="C35" s="217" t="str">
        <f>IF($D35="","",VLOOKUP($D35,'[6]Prep. Principal D'!$A$12:$U$27,13))</f>
        <v/>
      </c>
      <c r="D35" s="239">
        <v>7</v>
      </c>
      <c r="E35" s="228" t="str">
        <f>UPPER(IF($D35="","",VLOOKUP($D35,'[6]Prep. Principal D'!$A$7:$U$27,2)))</f>
        <v>TAMARA VALENTINA</v>
      </c>
      <c r="F35" s="228"/>
      <c r="G35" s="236"/>
      <c r="H35" s="237" t="str">
        <f>IF($D35="","",VLOOKUP($D35,'[6]Prep. Principal D'!$A$12:$U$27,3))</f>
        <v>VAL</v>
      </c>
      <c r="I35" s="222"/>
      <c r="J35" s="240"/>
      <c r="K35" s="229"/>
      <c r="L35" s="242"/>
      <c r="M35" s="235"/>
      <c r="N35" s="228"/>
      <c r="O35" s="241"/>
      <c r="P35" s="223"/>
      <c r="Q35" s="163"/>
      <c r="R35" s="69"/>
    </row>
    <row r="36" spans="1:18" s="70" customFormat="1" ht="9.6" customHeight="1">
      <c r="A36" s="225"/>
      <c r="B36" s="225"/>
      <c r="C36" s="225"/>
      <c r="D36" s="226"/>
      <c r="E36" s="228" t="str">
        <f>UPPER(IF($D35="","",VLOOKUP($D35,'[6]Prep. Principal D'!$A$7:$U$27,7)))</f>
        <v>DIAZ KENNETH</v>
      </c>
      <c r="F36" s="228"/>
      <c r="G36" s="236"/>
      <c r="H36" s="237" t="str">
        <f>IF($D35="","",VLOOKUP($D35,'[6]Prep. Principal D'!$A$12:$U$27,8))</f>
        <v>VAL</v>
      </c>
      <c r="I36" s="227"/>
      <c r="J36" s="228"/>
      <c r="K36" s="229"/>
      <c r="L36" s="243"/>
      <c r="M36" s="244"/>
      <c r="N36" s="228"/>
      <c r="O36" s="241"/>
      <c r="P36" s="223"/>
      <c r="Q36" s="163"/>
      <c r="R36" s="69"/>
    </row>
    <row r="37" spans="1:18" s="70" customFormat="1" ht="9.6" customHeight="1">
      <c r="A37" s="230"/>
      <c r="B37" s="230"/>
      <c r="C37" s="230"/>
      <c r="D37" s="245"/>
      <c r="E37" s="231"/>
      <c r="F37" s="231"/>
      <c r="G37" s="232"/>
      <c r="H37" s="233"/>
      <c r="I37" s="234"/>
      <c r="J37" s="223"/>
      <c r="K37" s="224"/>
      <c r="L37" s="228"/>
      <c r="M37" s="229"/>
      <c r="N37" s="229"/>
      <c r="O37" s="241"/>
      <c r="P37" s="219" t="str">
        <f>IF(O38="a",N21,IF(O38="b",N53,""))</f>
        <v>GUTIERREZ LAURA A</v>
      </c>
      <c r="Q37" s="163"/>
      <c r="R37" s="69"/>
    </row>
    <row r="38" spans="1:18" s="70" customFormat="1" ht="9.6" customHeight="1">
      <c r="A38" s="226"/>
      <c r="B38" s="226"/>
      <c r="C38" s="226"/>
      <c r="D38" s="246"/>
      <c r="E38" s="228"/>
      <c r="F38" s="228"/>
      <c r="G38" s="236"/>
      <c r="H38" s="237"/>
      <c r="I38" s="222"/>
      <c r="J38" s="223"/>
      <c r="K38" s="224"/>
      <c r="L38" s="228"/>
      <c r="M38" s="229"/>
      <c r="N38" s="237"/>
      <c r="O38" s="241" t="s">
        <v>17</v>
      </c>
      <c r="P38" s="219" t="str">
        <f>IF(O38="a",N22,IF(O38="b",N54,""))</f>
        <v>PLAZAS JOSE A</v>
      </c>
      <c r="Q38" s="97"/>
      <c r="R38" s="69"/>
    </row>
    <row r="39" spans="1:18" s="70" customFormat="1" ht="9.6" customHeight="1">
      <c r="A39" s="226">
        <v>9</v>
      </c>
      <c r="B39" s="217" t="str">
        <f>IF($D39="","",IF(VLOOKUP($D39,'[6]Prep. Principal D'!$A$12:$U$27,15)="DA",,VLOOKUP($D39,'[6]Prep. Principal D'!$A$12:$U$27,15)))</f>
        <v>MD</v>
      </c>
      <c r="C39" s="217" t="str">
        <f>IF($D39="","",VLOOKUP($D39,'[6]Prep. Principal D'!$A$12:$U$27,13))</f>
        <v/>
      </c>
      <c r="D39" s="239">
        <v>6</v>
      </c>
      <c r="E39" s="228" t="str">
        <f>UPPER(IF($D39="","",VLOOKUP($D39,'[6]Prep. Principal D'!$A$7:$U$27,2)))</f>
        <v>MORA ANGIE N</v>
      </c>
      <c r="F39" s="228"/>
      <c r="G39" s="236"/>
      <c r="H39" s="237" t="str">
        <f>IF($D39="","",VLOOKUP($D39,'[6]Prep. Principal D'!$A$12:$U$27,3))</f>
        <v>TOL</v>
      </c>
      <c r="I39" s="222"/>
      <c r="J39" s="223"/>
      <c r="K39" s="224"/>
      <c r="L39" s="223"/>
      <c r="M39" s="224"/>
      <c r="N39" s="223"/>
      <c r="O39" s="241"/>
      <c r="P39" s="376" t="s">
        <v>41</v>
      </c>
      <c r="Q39" s="163"/>
      <c r="R39" s="69"/>
    </row>
    <row r="40" spans="1:18" s="70" customFormat="1" ht="9.6" customHeight="1">
      <c r="A40" s="225"/>
      <c r="B40" s="225"/>
      <c r="C40" s="225"/>
      <c r="D40" s="226"/>
      <c r="E40" s="228" t="str">
        <f>UPPER(IF($D39="","",VLOOKUP($D39,'[6]Prep. Principal D'!$A$7:$U$27,7)))</f>
        <v>BENAVIDES GUILLERMO</v>
      </c>
      <c r="F40" s="228"/>
      <c r="G40" s="236"/>
      <c r="H40" s="237" t="str">
        <f>IF($D39="","",VLOOKUP($D39,'[6]Prep. Principal D'!$A$12:$U$27,8))</f>
        <v>TOL</v>
      </c>
      <c r="I40" s="227"/>
      <c r="J40" s="228"/>
      <c r="K40" s="229"/>
      <c r="L40" s="223"/>
      <c r="M40" s="224"/>
      <c r="N40" s="223"/>
      <c r="O40" s="241"/>
      <c r="P40" s="243"/>
      <c r="Q40" s="249"/>
      <c r="R40" s="69"/>
    </row>
    <row r="41" spans="1:18" s="70" customFormat="1" ht="9.6" customHeight="1">
      <c r="A41" s="230"/>
      <c r="B41" s="230"/>
      <c r="C41" s="230"/>
      <c r="D41" s="245"/>
      <c r="E41" s="231"/>
      <c r="F41" s="231"/>
      <c r="G41" s="232"/>
      <c r="H41" s="233"/>
      <c r="I41" s="234"/>
      <c r="J41" s="228" t="str">
        <f>IF(I42="a",E39,IF(I42="b",E43,""))</f>
        <v>MORA ANGIE N</v>
      </c>
      <c r="K41" s="235"/>
      <c r="L41" s="223"/>
      <c r="M41" s="224"/>
      <c r="N41" s="223"/>
      <c r="O41" s="241"/>
      <c r="P41" s="223"/>
      <c r="Q41" s="163"/>
      <c r="R41" s="69"/>
    </row>
    <row r="42" spans="1:18" s="70" customFormat="1" ht="9.6" customHeight="1">
      <c r="A42" s="226"/>
      <c r="B42" s="226"/>
      <c r="C42" s="226"/>
      <c r="D42" s="246"/>
      <c r="E42" s="228"/>
      <c r="F42" s="228"/>
      <c r="G42" s="236"/>
      <c r="H42" s="237"/>
      <c r="I42" s="222" t="s">
        <v>23</v>
      </c>
      <c r="J42" s="228" t="str">
        <f>IF(I42="a",E40,IF(I42="b",E44,""))</f>
        <v>BENAVIDES GUILLERMO</v>
      </c>
      <c r="K42" s="238"/>
      <c r="L42" s="228"/>
      <c r="M42" s="229"/>
      <c r="N42" s="223"/>
      <c r="O42" s="241"/>
      <c r="P42" s="223"/>
      <c r="Q42" s="163"/>
      <c r="R42" s="69"/>
    </row>
    <row r="43" spans="1:18" s="70" customFormat="1" ht="9.6" customHeight="1">
      <c r="A43" s="226">
        <v>10</v>
      </c>
      <c r="B43" s="217" t="str">
        <f>IF($D43="","",IF(VLOOKUP($D43,'[6]Prep. Principal D'!$A$12:$U$27,15)="DA",,VLOOKUP($D43,'[6]Prep. Principal D'!$A$12:$U$27,15)))</f>
        <v/>
      </c>
      <c r="C43" s="217" t="str">
        <f>IF($D43="","",VLOOKUP($D43,'[6]Prep. Principal D'!$A$12:$U$27,13))</f>
        <v/>
      </c>
      <c r="D43" s="239"/>
      <c r="E43" s="228" t="str">
        <f>UPPER(IF($D43="","",VLOOKUP($D43,'[6]Prep. Principal D'!$A$7:$U$27,2)))</f>
        <v/>
      </c>
      <c r="F43" s="228"/>
      <c r="G43" s="236"/>
      <c r="H43" s="237" t="str">
        <f>IF($D43="","",VLOOKUP($D43,'[6]Prep. Principal D'!$A$12:$U$27,3))</f>
        <v/>
      </c>
      <c r="I43" s="222"/>
      <c r="J43" s="240"/>
      <c r="K43" s="241"/>
      <c r="L43" s="242"/>
      <c r="M43" s="235"/>
      <c r="N43" s="223"/>
      <c r="O43" s="241"/>
      <c r="P43" s="223"/>
      <c r="Q43" s="163"/>
      <c r="R43" s="69"/>
    </row>
    <row r="44" spans="1:18" s="70" customFormat="1" ht="9.6" customHeight="1">
      <c r="A44" s="225"/>
      <c r="B44" s="225"/>
      <c r="C44" s="225"/>
      <c r="D44" s="226"/>
      <c r="E44" s="228" t="str">
        <f>UPPER(IF($D43="","",VLOOKUP($D43,'[6]Prep. Principal D'!$A$7:$U$27,7)))</f>
        <v/>
      </c>
      <c r="F44" s="228"/>
      <c r="G44" s="236"/>
      <c r="H44" s="237" t="str">
        <f>IF($D43="","",VLOOKUP($D43,'[6]Prep. Principal D'!$A$12:$U$27,8))</f>
        <v/>
      </c>
      <c r="I44" s="227"/>
      <c r="J44" s="228"/>
      <c r="K44" s="241"/>
      <c r="L44" s="243"/>
      <c r="M44" s="244"/>
      <c r="N44" s="223"/>
      <c r="O44" s="241"/>
      <c r="P44" s="223"/>
      <c r="Q44" s="163"/>
      <c r="R44" s="69"/>
    </row>
    <row r="45" spans="1:18" s="70" customFormat="1" ht="9.6" customHeight="1">
      <c r="A45" s="230"/>
      <c r="B45" s="230"/>
      <c r="C45" s="230"/>
      <c r="D45" s="245"/>
      <c r="E45" s="231"/>
      <c r="F45" s="231"/>
      <c r="G45" s="232"/>
      <c r="H45" s="233"/>
      <c r="I45" s="234"/>
      <c r="J45" s="223"/>
      <c r="K45" s="241"/>
      <c r="L45" s="228" t="str">
        <f>IF(K46="a",J41,IF(K46="b",J49,""))</f>
        <v>MORA ANGIE N</v>
      </c>
      <c r="M45" s="229"/>
      <c r="N45" s="223"/>
      <c r="O45" s="241"/>
      <c r="P45" s="223"/>
      <c r="Q45" s="163"/>
      <c r="R45" s="69"/>
    </row>
    <row r="46" spans="1:18" s="70" customFormat="1" ht="9.6" customHeight="1">
      <c r="A46" s="226"/>
      <c r="B46" s="226"/>
      <c r="C46" s="226"/>
      <c r="D46" s="246"/>
      <c r="E46" s="228"/>
      <c r="F46" s="228"/>
      <c r="G46" s="236"/>
      <c r="H46" s="237"/>
      <c r="I46" s="222"/>
      <c r="J46" s="223"/>
      <c r="K46" s="241" t="s">
        <v>17</v>
      </c>
      <c r="L46" s="228" t="str">
        <f>IF(K46="a",J42,IF(K46="b",J50,""))</f>
        <v>BENAVIDES GUILLERMO</v>
      </c>
      <c r="M46" s="238"/>
      <c r="N46" s="228"/>
      <c r="O46" s="241"/>
      <c r="P46" s="223"/>
      <c r="Q46" s="163"/>
      <c r="R46" s="69"/>
    </row>
    <row r="47" spans="1:18" s="70" customFormat="1" ht="9.6" customHeight="1">
      <c r="A47" s="226">
        <v>11</v>
      </c>
      <c r="B47" s="217" t="str">
        <f>IF($D47="","",IF(VLOOKUP($D47,'[6]Prep. Principal D'!$A$12:$U$27,15)="DA",,VLOOKUP($D47,'[6]Prep. Principal D'!$A$12:$U$27,15)))</f>
        <v/>
      </c>
      <c r="C47" s="217" t="str">
        <f>IF($D47="","",VLOOKUP($D47,'[6]Prep. Principal D'!$A$12:$U$27,13))</f>
        <v/>
      </c>
      <c r="D47" s="239"/>
      <c r="E47" s="228" t="str">
        <f>UPPER(IF($D47="","",VLOOKUP($D47,'[6]Prep. Principal D'!$A$7:$U$27,2)))</f>
        <v/>
      </c>
      <c r="F47" s="228"/>
      <c r="G47" s="236"/>
      <c r="H47" s="237" t="str">
        <f>IF($D47="","",VLOOKUP($D47,'[6]Prep. Principal D'!$A$12:$U$27,3))</f>
        <v/>
      </c>
      <c r="I47" s="222"/>
      <c r="J47" s="223"/>
      <c r="K47" s="241"/>
      <c r="L47" s="240" t="s">
        <v>24</v>
      </c>
      <c r="M47" s="241"/>
      <c r="N47" s="242"/>
      <c r="O47" s="241"/>
      <c r="P47" s="223"/>
      <c r="Q47" s="163"/>
      <c r="R47" s="69"/>
    </row>
    <row r="48" spans="1:18" s="70" customFormat="1" ht="9.6" customHeight="1">
      <c r="A48" s="225"/>
      <c r="B48" s="225"/>
      <c r="C48" s="225"/>
      <c r="D48" s="226"/>
      <c r="E48" s="228" t="str">
        <f>UPPER(IF($D47="","",VLOOKUP($D47,'[6]Prep. Principal D'!$A$7:$U$27,7)))</f>
        <v/>
      </c>
      <c r="F48" s="228"/>
      <c r="G48" s="236"/>
      <c r="H48" s="237" t="str">
        <f>IF($D47="","",VLOOKUP($D47,'[6]Prep. Principal D'!$A$12:$U$27,8))</f>
        <v/>
      </c>
      <c r="I48" s="227"/>
      <c r="J48" s="228"/>
      <c r="K48" s="241"/>
      <c r="L48" s="223"/>
      <c r="M48" s="241"/>
      <c r="N48" s="228"/>
      <c r="O48" s="241"/>
      <c r="P48" s="223"/>
      <c r="Q48" s="163"/>
      <c r="R48" s="69"/>
    </row>
    <row r="49" spans="1:18" s="70" customFormat="1" ht="9.6" customHeight="1">
      <c r="A49" s="230"/>
      <c r="B49" s="230"/>
      <c r="C49" s="230"/>
      <c r="D49" s="230"/>
      <c r="E49" s="231"/>
      <c r="F49" s="231"/>
      <c r="G49" s="232"/>
      <c r="H49" s="233"/>
      <c r="I49" s="234"/>
      <c r="J49" s="219" t="str">
        <f>IF(I50="a",E47,IF(I50="b",E51,""))</f>
        <v>CANTOR VALENTINA</v>
      </c>
      <c r="K49" s="247"/>
      <c r="L49" s="223"/>
      <c r="M49" s="241"/>
      <c r="N49" s="228"/>
      <c r="O49" s="241"/>
      <c r="P49" s="223"/>
      <c r="Q49" s="163"/>
      <c r="R49" s="69"/>
    </row>
    <row r="50" spans="1:18" s="70" customFormat="1" ht="9.6" customHeight="1">
      <c r="A50" s="226"/>
      <c r="B50" s="226"/>
      <c r="C50" s="226"/>
      <c r="D50" s="226"/>
      <c r="E50" s="228"/>
      <c r="F50" s="228"/>
      <c r="G50" s="236"/>
      <c r="H50" s="237"/>
      <c r="I50" s="222" t="s">
        <v>18</v>
      </c>
      <c r="J50" s="219" t="str">
        <f>IF(I50="a",E48,IF(I50="b",E52,""))</f>
        <v>CANTOR FRANCISCO J</v>
      </c>
      <c r="K50" s="248"/>
      <c r="L50" s="228"/>
      <c r="M50" s="241"/>
      <c r="N50" s="228"/>
      <c r="O50" s="241"/>
      <c r="P50" s="223"/>
      <c r="Q50" s="163"/>
      <c r="R50" s="69"/>
    </row>
    <row r="51" spans="1:18" s="70" customFormat="1" ht="9.6" customHeight="1">
      <c r="A51" s="216">
        <v>12</v>
      </c>
      <c r="B51" s="217" t="str">
        <f>IF($D51="","",IF(VLOOKUP($D51,'[6]Prep. Principal D'!$A$12:$U$27,15)="DA",,VLOOKUP($D51,'[6]Prep. Principal D'!$A$12:$U$27,15)))</f>
        <v>MD</v>
      </c>
      <c r="C51" s="217" t="str">
        <f>IF($D51="","",VLOOKUP($D51,'[6]Prep. Principal D'!$A$12:$U$27,13))</f>
        <v/>
      </c>
      <c r="D51" s="218">
        <v>4</v>
      </c>
      <c r="E51" s="219" t="str">
        <f>UPPER(IF($D51="","",VLOOKUP($D51,'[6]Prep. Principal D'!$A$7:$U$27,2)))</f>
        <v>CANTOR VALENTINA</v>
      </c>
      <c r="F51" s="219"/>
      <c r="G51" s="220"/>
      <c r="H51" s="221" t="str">
        <f>IF($D51="","",VLOOKUP($D51,'[6]Prep. Principal D'!$A$12:$U$27,3))</f>
        <v>CUN</v>
      </c>
      <c r="I51" s="222"/>
      <c r="J51" s="240"/>
      <c r="K51" s="229"/>
      <c r="L51" s="242"/>
      <c r="M51" s="247"/>
      <c r="N51" s="228"/>
      <c r="O51" s="241"/>
      <c r="P51" s="223"/>
      <c r="Q51" s="163"/>
      <c r="R51" s="69"/>
    </row>
    <row r="52" spans="1:18" s="70" customFormat="1" ht="9.6" customHeight="1">
      <c r="A52" s="225"/>
      <c r="B52" s="225"/>
      <c r="C52" s="225"/>
      <c r="D52" s="226"/>
      <c r="E52" s="219" t="str">
        <f>UPPER(IF($D51="","",VLOOKUP($D51,'[6]Prep. Principal D'!$A$7:$U$27,7)))</f>
        <v>CANTOR FRANCISCO J</v>
      </c>
      <c r="F52" s="219"/>
      <c r="G52" s="220"/>
      <c r="H52" s="221" t="str">
        <f>IF($D51="","",VLOOKUP($D51,'[6]Prep. Principal D'!$A$12:$U$27,8))</f>
        <v>CUN</v>
      </c>
      <c r="I52" s="227"/>
      <c r="J52" s="228"/>
      <c r="K52" s="229"/>
      <c r="L52" s="243"/>
      <c r="M52" s="227"/>
      <c r="N52" s="228"/>
      <c r="O52" s="241"/>
      <c r="P52" s="223"/>
      <c r="Q52" s="163"/>
      <c r="R52" s="69"/>
    </row>
    <row r="53" spans="1:18" s="70" customFormat="1" ht="9.6" customHeight="1">
      <c r="A53" s="230"/>
      <c r="B53" s="230"/>
      <c r="C53" s="230"/>
      <c r="D53" s="230"/>
      <c r="E53" s="231"/>
      <c r="F53" s="231"/>
      <c r="G53" s="232"/>
      <c r="H53" s="233"/>
      <c r="I53" s="234"/>
      <c r="J53" s="223"/>
      <c r="K53" s="224"/>
      <c r="L53" s="228"/>
      <c r="M53" s="241"/>
      <c r="N53" s="219" t="str">
        <f>IF(M54="a",L45,IF(M54="b",L61,""))</f>
        <v>OSORIO VALENTINA</v>
      </c>
      <c r="O53" s="241"/>
      <c r="P53" s="223"/>
      <c r="Q53" s="163"/>
      <c r="R53" s="69"/>
    </row>
    <row r="54" spans="1:18" s="70" customFormat="1" ht="9.6" customHeight="1">
      <c r="A54" s="226"/>
      <c r="B54" s="226"/>
      <c r="C54" s="226"/>
      <c r="D54" s="226"/>
      <c r="E54" s="228"/>
      <c r="F54" s="228"/>
      <c r="G54" s="236"/>
      <c r="H54" s="237"/>
      <c r="I54" s="222"/>
      <c r="J54" s="223"/>
      <c r="K54" s="224"/>
      <c r="L54" s="228"/>
      <c r="M54" s="241" t="s">
        <v>21</v>
      </c>
      <c r="N54" s="219" t="str">
        <f>IF(M54="a",L46,IF(M54="b",L62,""))</f>
        <v>RUIZ JUAN D</v>
      </c>
      <c r="O54" s="248"/>
      <c r="P54" s="228"/>
      <c r="Q54" s="163"/>
      <c r="R54" s="69"/>
    </row>
    <row r="55" spans="1:18" s="70" customFormat="1" ht="9.6" customHeight="1">
      <c r="A55" s="226">
        <v>13</v>
      </c>
      <c r="B55" s="217" t="str">
        <f>IF($D55="","",IF(VLOOKUP($D55,'[6]Prep. Principal D'!$A$12:$U$27,15)="DA",,VLOOKUP($D55,'[6]Prep. Principal D'!$A$12:$U$27,15)))</f>
        <v>MD</v>
      </c>
      <c r="C55" s="217" t="str">
        <f>IF($D55="","",VLOOKUP($D55,'[6]Prep. Principal D'!$A$12:$U$27,13))</f>
        <v/>
      </c>
      <c r="D55" s="239">
        <v>9</v>
      </c>
      <c r="E55" s="228" t="str">
        <f>UPPER(IF($D55="","",VLOOKUP($D55,'[6]Prep. Principal D'!$A$7:$U$27,2)))</f>
        <v>RODRIGUEZ NATALIA S</v>
      </c>
      <c r="F55" s="228"/>
      <c r="G55" s="236"/>
      <c r="H55" s="237" t="str">
        <f>IF($D55="","",VLOOKUP($D55,'[6]Prep. Principal D'!$A$12:$U$27,3))</f>
        <v>CES</v>
      </c>
      <c r="I55" s="222"/>
      <c r="J55" s="223"/>
      <c r="K55" s="224"/>
      <c r="L55" s="223"/>
      <c r="M55" s="241"/>
      <c r="N55" s="240" t="s">
        <v>87</v>
      </c>
      <c r="O55" s="229"/>
      <c r="P55" s="223"/>
      <c r="Q55" s="68"/>
      <c r="R55" s="69"/>
    </row>
    <row r="56" spans="1:18" s="70" customFormat="1" ht="9.6" customHeight="1">
      <c r="A56" s="225"/>
      <c r="B56" s="225"/>
      <c r="C56" s="225"/>
      <c r="D56" s="226"/>
      <c r="E56" s="228" t="str">
        <f>UPPER(IF($D55="","",VLOOKUP($D55,'[6]Prep. Principal D'!$A$7:$U$27,7)))</f>
        <v>PEÑARANDA LUIS M</v>
      </c>
      <c r="F56" s="228"/>
      <c r="G56" s="236"/>
      <c r="H56" s="237" t="str">
        <f>IF($D55="","",VLOOKUP($D55,'[6]Prep. Principal D'!$A$12:$U$27,8))</f>
        <v>CES</v>
      </c>
      <c r="I56" s="227"/>
      <c r="J56" s="228"/>
      <c r="K56" s="229"/>
      <c r="L56" s="223"/>
      <c r="M56" s="241"/>
      <c r="N56" s="223"/>
      <c r="O56" s="229"/>
      <c r="P56" s="223"/>
      <c r="Q56" s="68"/>
      <c r="R56" s="69"/>
    </row>
    <row r="57" spans="1:18" s="70" customFormat="1" ht="9.6" customHeight="1">
      <c r="A57" s="230"/>
      <c r="B57" s="230"/>
      <c r="C57" s="230"/>
      <c r="D57" s="245"/>
      <c r="E57" s="231"/>
      <c r="F57" s="231"/>
      <c r="G57" s="232"/>
      <c r="H57" s="233"/>
      <c r="I57" s="234"/>
      <c r="J57" s="228" t="str">
        <f>IF(I58="a",E55,IF(I58="b",E59,""))</f>
        <v>MONROY SHARA V</v>
      </c>
      <c r="K57" s="235"/>
      <c r="L57" s="223"/>
      <c r="M57" s="241"/>
      <c r="N57" s="223"/>
      <c r="O57" s="229"/>
      <c r="P57" s="223"/>
      <c r="Q57" s="68"/>
      <c r="R57" s="69"/>
    </row>
    <row r="58" spans="1:18" s="70" customFormat="1" ht="9.6" customHeight="1">
      <c r="A58" s="226"/>
      <c r="B58" s="226"/>
      <c r="C58" s="226"/>
      <c r="D58" s="246"/>
      <c r="E58" s="228"/>
      <c r="F58" s="228"/>
      <c r="G58" s="236"/>
      <c r="H58" s="237"/>
      <c r="I58" s="222" t="s">
        <v>18</v>
      </c>
      <c r="J58" s="228" t="str">
        <f>IF(I58="a",E56,IF(I58="b",E60,""))</f>
        <v>RODRIGUEZ ALVARO A</v>
      </c>
      <c r="K58" s="238"/>
      <c r="L58" s="228"/>
      <c r="M58" s="241"/>
      <c r="N58" s="223"/>
      <c r="O58" s="229"/>
      <c r="P58" s="223"/>
      <c r="Q58" s="68"/>
      <c r="R58" s="69"/>
    </row>
    <row r="59" spans="1:18" s="70" customFormat="1" ht="9.6" customHeight="1">
      <c r="A59" s="226">
        <v>14</v>
      </c>
      <c r="B59" s="217" t="str">
        <f>IF($D59="","",IF(VLOOKUP($D59,'[6]Prep. Principal D'!$A$12:$U$27,15)="DA",,VLOOKUP($D59,'[6]Prep. Principal D'!$A$12:$U$27,15)))</f>
        <v>MD</v>
      </c>
      <c r="C59" s="217" t="str">
        <f>IF($D59="","",VLOOKUP($D59,'[6]Prep. Principal D'!$A$12:$U$27,13))</f>
        <v/>
      </c>
      <c r="D59" s="239">
        <v>10</v>
      </c>
      <c r="E59" s="228" t="str">
        <f>UPPER(IF($D59="","",VLOOKUP($D59,'[6]Prep. Principal D'!$A$7:$U$27,2)))</f>
        <v>MONROY SHARA V</v>
      </c>
      <c r="F59" s="228"/>
      <c r="G59" s="236"/>
      <c r="H59" s="237" t="str">
        <f>IF($D59="","",VLOOKUP($D59,'[6]Prep. Principal D'!$A$12:$U$27,3))</f>
        <v>HUI</v>
      </c>
      <c r="I59" s="222"/>
      <c r="J59" s="240" t="s">
        <v>65</v>
      </c>
      <c r="K59" s="241"/>
      <c r="L59" s="242"/>
      <c r="M59" s="247"/>
      <c r="N59" s="223"/>
      <c r="O59" s="229"/>
      <c r="P59" s="223"/>
      <c r="Q59" s="68"/>
      <c r="R59" s="69"/>
    </row>
    <row r="60" spans="1:18" s="70" customFormat="1" ht="9.6" customHeight="1">
      <c r="A60" s="225"/>
      <c r="B60" s="225"/>
      <c r="C60" s="225"/>
      <c r="D60" s="226"/>
      <c r="E60" s="228" t="str">
        <f>UPPER(IF($D59="","",VLOOKUP($D59,'[6]Prep. Principal D'!$A$7:$U$27,7)))</f>
        <v>RODRIGUEZ ALVARO A</v>
      </c>
      <c r="F60" s="228"/>
      <c r="G60" s="236"/>
      <c r="H60" s="237" t="str">
        <f>IF($D59="","",VLOOKUP($D59,'[6]Prep. Principal D'!$A$12:$U$27,8))</f>
        <v>HUI</v>
      </c>
      <c r="I60" s="227"/>
      <c r="J60" s="228"/>
      <c r="K60" s="241"/>
      <c r="L60" s="243"/>
      <c r="M60" s="227"/>
      <c r="N60" s="223"/>
      <c r="O60" s="229"/>
      <c r="P60" s="223"/>
      <c r="Q60" s="68"/>
      <c r="R60" s="69"/>
    </row>
    <row r="61" spans="1:18" s="70" customFormat="1" ht="9.6" customHeight="1">
      <c r="A61" s="230"/>
      <c r="B61" s="230"/>
      <c r="C61" s="230"/>
      <c r="D61" s="245"/>
      <c r="E61" s="231"/>
      <c r="F61" s="231"/>
      <c r="G61" s="232"/>
      <c r="H61" s="233"/>
      <c r="I61" s="234"/>
      <c r="J61" s="223"/>
      <c r="K61" s="241"/>
      <c r="L61" s="219" t="str">
        <f>IF(K62="a",J57,IF(K62="b",J65,""))</f>
        <v>OSORIO VALENTINA</v>
      </c>
      <c r="M61" s="241"/>
      <c r="N61" s="223"/>
      <c r="O61" s="229"/>
      <c r="P61" s="223"/>
      <c r="Q61" s="68"/>
      <c r="R61" s="69"/>
    </row>
    <row r="62" spans="1:18" s="70" customFormat="1" ht="9.6" customHeight="1">
      <c r="A62" s="226"/>
      <c r="B62" s="226"/>
      <c r="C62" s="226"/>
      <c r="D62" s="246"/>
      <c r="E62" s="228"/>
      <c r="F62" s="228"/>
      <c r="G62" s="236"/>
      <c r="H62" s="237"/>
      <c r="I62" s="222"/>
      <c r="J62" s="223"/>
      <c r="K62" s="241" t="s">
        <v>21</v>
      </c>
      <c r="L62" s="219" t="str">
        <f>IF(K62="a",J58,IF(K62="b",J66,""))</f>
        <v>RUIZ JUAN D</v>
      </c>
      <c r="M62" s="248"/>
      <c r="N62" s="228"/>
      <c r="O62" s="229"/>
      <c r="P62" s="223"/>
      <c r="Q62" s="68"/>
      <c r="R62" s="69"/>
    </row>
    <row r="63" spans="1:18" s="70" customFormat="1" ht="9.6" customHeight="1">
      <c r="A63" s="226">
        <v>15</v>
      </c>
      <c r="B63" s="217" t="str">
        <f>IF($D63="","",IF(VLOOKUP($D63,'[6]Prep. Principal D'!$A$12:$U$27,15)="DA",,VLOOKUP($D63,'[6]Prep. Principal D'!$A$12:$U$27,15)))</f>
        <v/>
      </c>
      <c r="C63" s="217" t="str">
        <f>IF($D63="","",VLOOKUP($D63,'[6]Prep. Principal D'!$A$12:$U$27,13))</f>
        <v/>
      </c>
      <c r="D63" s="239"/>
      <c r="E63" s="228" t="str">
        <f>UPPER(IF($D63="","",VLOOKUP($D63,'[6]Prep. Principal D'!$A$7:$U$27,2)))</f>
        <v/>
      </c>
      <c r="F63" s="228"/>
      <c r="G63" s="236"/>
      <c r="H63" s="237" t="str">
        <f>IF($D63="","",VLOOKUP($D63,'[6]Prep. Principal D'!$A$12:$U$27,3))</f>
        <v/>
      </c>
      <c r="I63" s="222"/>
      <c r="J63" s="223"/>
      <c r="K63" s="241"/>
      <c r="L63" s="240" t="s">
        <v>42</v>
      </c>
      <c r="M63" s="229"/>
      <c r="N63" s="242"/>
      <c r="O63" s="229"/>
      <c r="P63" s="223"/>
      <c r="Q63" s="68"/>
      <c r="R63" s="69"/>
    </row>
    <row r="64" spans="1:18" s="70" customFormat="1" ht="9.6" customHeight="1">
      <c r="A64" s="225"/>
      <c r="B64" s="225"/>
      <c r="C64" s="225"/>
      <c r="D64" s="226"/>
      <c r="E64" s="228" t="str">
        <f>UPPER(IF($D63="","",VLOOKUP($D63,'[6]Prep. Principal D'!$A$7:$U$27,7)))</f>
        <v/>
      </c>
      <c r="F64" s="228"/>
      <c r="G64" s="236"/>
      <c r="H64" s="237" t="str">
        <f>IF($D63="","",VLOOKUP($D63,'[6]Prep. Principal D'!$A$12:$U$27,8))</f>
        <v/>
      </c>
      <c r="I64" s="227"/>
      <c r="J64" s="228"/>
      <c r="K64" s="241"/>
      <c r="L64" s="223"/>
      <c r="M64" s="229"/>
      <c r="N64" s="228"/>
      <c r="O64" s="229"/>
      <c r="P64" s="223"/>
      <c r="Q64" s="68"/>
      <c r="R64" s="69"/>
    </row>
    <row r="65" spans="1:18" s="70" customFormat="1" ht="9.6" customHeight="1">
      <c r="A65" s="230"/>
      <c r="B65" s="230"/>
      <c r="C65" s="230"/>
      <c r="D65" s="230"/>
      <c r="E65" s="250"/>
      <c r="F65" s="250"/>
      <c r="G65" s="251"/>
      <c r="H65" s="252"/>
      <c r="I65" s="234"/>
      <c r="J65" s="219" t="str">
        <f>IF(I66="a",E63,IF(I66="b",E67,""))</f>
        <v>OSORIO VALENTINA</v>
      </c>
      <c r="K65" s="247"/>
      <c r="L65" s="223"/>
      <c r="M65" s="229"/>
      <c r="N65" s="228"/>
      <c r="O65" s="229"/>
      <c r="P65" s="223"/>
      <c r="Q65" s="68"/>
      <c r="R65" s="69"/>
    </row>
    <row r="66" spans="1:18" s="70" customFormat="1" ht="9.6" customHeight="1">
      <c r="A66" s="226"/>
      <c r="B66" s="226"/>
      <c r="C66" s="226"/>
      <c r="D66" s="226"/>
      <c r="E66" s="228"/>
      <c r="F66" s="228"/>
      <c r="G66" s="253"/>
      <c r="H66" s="237"/>
      <c r="I66" s="222" t="s">
        <v>18</v>
      </c>
      <c r="J66" s="219" t="str">
        <f>IF(I66="a",E64,IF(I66="b",E68,""))</f>
        <v>RUIZ JUAN D</v>
      </c>
      <c r="K66" s="248"/>
      <c r="L66" s="228"/>
      <c r="M66" s="229"/>
      <c r="N66" s="228"/>
      <c r="O66" s="229"/>
      <c r="P66" s="223"/>
      <c r="Q66" s="68"/>
      <c r="R66" s="69"/>
    </row>
    <row r="67" spans="1:18" s="70" customFormat="1" ht="9.6" customHeight="1">
      <c r="A67" s="216">
        <v>16</v>
      </c>
      <c r="B67" s="217" t="str">
        <f>IF($D67="","",IF(VLOOKUP($D67,'[6]Prep. Principal D'!$A$12:$U$27,15)="DA",,VLOOKUP($D67,'[6]Prep. Principal D'!$A$12:$U$27,15)))</f>
        <v>MD</v>
      </c>
      <c r="C67" s="217">
        <f>IF($D67="","",VLOOKUP($D67,'[6]Prep. Principal D'!$A$12:$U$27,13))</f>
        <v>57</v>
      </c>
      <c r="D67" s="218">
        <v>2</v>
      </c>
      <c r="E67" s="219" t="str">
        <f>UPPER(IF($D67="","",VLOOKUP($D67,'[6]Prep. Principal D'!$A$7:$U$27,2)))</f>
        <v>OSORIO VALENTINA</v>
      </c>
      <c r="F67" s="219"/>
      <c r="G67" s="220"/>
      <c r="H67" s="221" t="str">
        <f>IF($D67="","",VLOOKUP($D67,'[6]Prep. Principal D'!$A$12:$U$27,3))</f>
        <v>SAN</v>
      </c>
      <c r="I67" s="222"/>
      <c r="J67" s="240"/>
      <c r="K67" s="229"/>
      <c r="L67" s="242"/>
      <c r="M67" s="235"/>
      <c r="N67" s="228"/>
      <c r="O67" s="229"/>
      <c r="P67" s="223"/>
      <c r="Q67" s="68"/>
      <c r="R67" s="69"/>
    </row>
    <row r="68" spans="1:18" s="70" customFormat="1" ht="9.6" customHeight="1">
      <c r="A68" s="225"/>
      <c r="B68" s="225"/>
      <c r="C68" s="225"/>
      <c r="D68" s="225"/>
      <c r="E68" s="254" t="str">
        <f>UPPER(IF($D67="","",VLOOKUP($D67,'[6]Prep. Principal D'!$A$7:$U$27,7)))</f>
        <v>RUIZ JUAN D</v>
      </c>
      <c r="F68" s="254"/>
      <c r="G68" s="255"/>
      <c r="H68" s="256" t="str">
        <f>IF($D67="","",VLOOKUP($D67,'[6]Prep. Principal D'!$A$12:$U$27,8))</f>
        <v>SAN</v>
      </c>
      <c r="I68" s="248"/>
      <c r="J68" s="228"/>
      <c r="K68" s="229"/>
      <c r="L68" s="243"/>
      <c r="M68" s="244"/>
      <c r="N68" s="228"/>
      <c r="O68" s="229"/>
      <c r="P68" s="223"/>
      <c r="Q68" s="68"/>
      <c r="R68" s="69"/>
    </row>
    <row r="69" spans="1:18" s="267" customFormat="1" ht="3" customHeight="1">
      <c r="A69" s="257"/>
      <c r="B69" s="258"/>
      <c r="C69" s="258"/>
      <c r="D69" s="259"/>
      <c r="E69" s="260"/>
      <c r="F69" s="260"/>
      <c r="G69" s="32"/>
      <c r="H69" s="260"/>
      <c r="I69" s="261"/>
      <c r="J69" s="262"/>
      <c r="K69" s="263"/>
      <c r="L69" s="264"/>
      <c r="M69" s="265"/>
      <c r="N69" s="264"/>
      <c r="O69" s="265"/>
      <c r="P69" s="262"/>
      <c r="Q69" s="263"/>
      <c r="R69" s="266"/>
    </row>
    <row r="70" spans="1:18" s="3" customFormat="1" ht="6" customHeight="1">
      <c r="A70" s="257"/>
      <c r="B70" s="268"/>
      <c r="C70" s="268"/>
      <c r="D70" s="269"/>
      <c r="E70" s="270"/>
      <c r="F70" s="270"/>
      <c r="G70" s="271"/>
      <c r="H70" s="270"/>
      <c r="I70" s="272"/>
      <c r="J70" s="262"/>
      <c r="K70" s="263"/>
      <c r="L70" s="273"/>
      <c r="M70" s="274"/>
      <c r="N70" s="273"/>
      <c r="O70" s="274"/>
      <c r="P70" s="275"/>
      <c r="Q70" s="276"/>
      <c r="R70" s="277"/>
    </row>
    <row r="71" spans="1:18" s="4" customFormat="1" ht="10.5" customHeight="1">
      <c r="A71" s="278"/>
      <c r="B71" s="115" t="s">
        <v>32</v>
      </c>
      <c r="C71" s="115"/>
      <c r="D71" s="115"/>
      <c r="E71" s="116"/>
      <c r="F71" s="116"/>
      <c r="G71" s="115" t="s">
        <v>33</v>
      </c>
      <c r="H71" s="117"/>
      <c r="I71" s="115"/>
      <c r="J71" s="118"/>
      <c r="K71" s="119"/>
      <c r="L71" s="117"/>
      <c r="M71" s="119"/>
      <c r="N71" s="118"/>
    </row>
    <row r="72" spans="1:18" s="4" customFormat="1" ht="9" customHeight="1">
      <c r="A72" s="279">
        <v>1</v>
      </c>
      <c r="B72" s="280" t="str">
        <f>IF(D7=1,E7,"")</f>
        <v>GUTIERREZ LAURA A</v>
      </c>
      <c r="C72" s="281"/>
      <c r="D72" s="281"/>
      <c r="E72" s="282"/>
      <c r="F72" s="283">
        <v>1</v>
      </c>
      <c r="G72" s="146"/>
      <c r="H72" s="47"/>
      <c r="I72" s="146"/>
      <c r="J72" s="284"/>
      <c r="K72" s="130"/>
      <c r="L72" s="131"/>
      <c r="M72" s="132"/>
      <c r="N72" s="133"/>
    </row>
    <row r="73" spans="1:18" s="4" customFormat="1" ht="9" customHeight="1">
      <c r="A73" s="285"/>
      <c r="B73" s="286" t="str">
        <f>IF(D7=1,E8,"")</f>
        <v>PLAZAS JOSE A</v>
      </c>
      <c r="C73" s="287"/>
      <c r="D73" s="287"/>
      <c r="E73" s="288"/>
      <c r="F73" s="289"/>
      <c r="G73" s="132"/>
      <c r="H73" s="131"/>
      <c r="I73" s="132"/>
      <c r="J73" s="133"/>
      <c r="K73" s="146"/>
      <c r="L73" s="47"/>
      <c r="M73" s="146"/>
      <c r="N73" s="284"/>
    </row>
    <row r="74" spans="1:18" s="4" customFormat="1" ht="9" customHeight="1">
      <c r="A74" s="279">
        <v>2</v>
      </c>
      <c r="B74" s="280" t="str">
        <f>IF(D67=2,E67,"")</f>
        <v>OSORIO VALENTINA</v>
      </c>
      <c r="C74" s="281"/>
      <c r="D74" s="281"/>
      <c r="E74" s="282"/>
      <c r="F74" s="283">
        <v>2</v>
      </c>
      <c r="G74" s="146"/>
      <c r="H74" s="47"/>
      <c r="I74" s="146"/>
      <c r="J74" s="284"/>
      <c r="K74" s="146"/>
      <c r="L74" s="47"/>
      <c r="M74" s="146"/>
      <c r="N74" s="284"/>
    </row>
    <row r="75" spans="1:18" s="4" customFormat="1" ht="9" customHeight="1">
      <c r="A75" s="285"/>
      <c r="B75" s="286" t="str">
        <f>IF(D67=2,E68,"")</f>
        <v>RUIZ JUAN D</v>
      </c>
      <c r="C75" s="287"/>
      <c r="D75" s="287"/>
      <c r="E75" s="288"/>
      <c r="F75" s="289"/>
      <c r="G75" s="132"/>
      <c r="H75" s="131"/>
      <c r="I75" s="132"/>
      <c r="J75" s="133"/>
      <c r="K75" s="132"/>
      <c r="L75" s="131"/>
      <c r="M75" s="132"/>
      <c r="N75" s="133"/>
    </row>
    <row r="76" spans="1:18" s="4" customFormat="1" ht="9" customHeight="1">
      <c r="A76" s="279">
        <v>3</v>
      </c>
      <c r="B76" s="280" t="str">
        <f>IF(D23=3,E23,IF(D51=3,E51,""))</f>
        <v>TREJOS ANA S</v>
      </c>
      <c r="C76" s="281"/>
      <c r="D76" s="281"/>
      <c r="E76" s="282"/>
      <c r="F76" s="283">
        <v>3</v>
      </c>
      <c r="G76" s="146"/>
      <c r="H76" s="47"/>
      <c r="I76" s="146"/>
      <c r="J76" s="284"/>
      <c r="K76" s="130" t="s">
        <v>34</v>
      </c>
      <c r="L76" s="131"/>
      <c r="M76" s="132"/>
      <c r="N76" s="133"/>
    </row>
    <row r="77" spans="1:18" s="4" customFormat="1" ht="9" customHeight="1">
      <c r="A77" s="285"/>
      <c r="B77" s="286" t="str">
        <f>IF(D23=3,E24,IF(D51=3,E52,""))</f>
        <v>FERRERO CAMILO</v>
      </c>
      <c r="C77" s="287"/>
      <c r="D77" s="287"/>
      <c r="E77" s="288"/>
      <c r="F77" s="289"/>
      <c r="G77" s="132"/>
      <c r="H77" s="131"/>
      <c r="I77" s="132"/>
      <c r="J77" s="133"/>
      <c r="K77" s="146"/>
      <c r="L77" s="47"/>
      <c r="M77" s="146"/>
      <c r="N77" s="284"/>
    </row>
    <row r="78" spans="1:18" s="4" customFormat="1" ht="9" customHeight="1">
      <c r="A78" s="279">
        <v>4</v>
      </c>
      <c r="B78" s="280" t="str">
        <f>IF(D23=4,E23,IF(D51=4,E51,""))</f>
        <v>CANTOR VALENTINA</v>
      </c>
      <c r="C78" s="281"/>
      <c r="D78" s="281"/>
      <c r="E78" s="282"/>
      <c r="F78" s="283">
        <v>4</v>
      </c>
      <c r="G78" s="146"/>
      <c r="H78" s="47"/>
      <c r="I78" s="146"/>
      <c r="J78" s="284"/>
      <c r="K78" s="146"/>
      <c r="L78" s="47"/>
      <c r="M78" s="146"/>
      <c r="N78" s="284"/>
    </row>
    <row r="79" spans="1:18" s="4" customFormat="1" ht="9" customHeight="1">
      <c r="A79" s="290"/>
      <c r="B79" s="291" t="str">
        <f>IF(D23=4,E24,IF(D51=4,E52,""))</f>
        <v>CANTOR FRANCISCO J</v>
      </c>
      <c r="C79" s="287"/>
      <c r="D79" s="287"/>
      <c r="E79" s="288"/>
      <c r="F79" s="289"/>
      <c r="G79" s="132"/>
      <c r="H79" s="131"/>
      <c r="I79" s="132"/>
      <c r="J79" s="133"/>
      <c r="K79" s="140" t="str">
        <f>[6]Maestra!A18</f>
        <v>Luis Mario Aristizábal</v>
      </c>
      <c r="L79" s="131"/>
      <c r="M79" s="132"/>
      <c r="N79" s="133"/>
    </row>
    <row r="80" spans="1:18" ht="15.75" customHeight="1"/>
    <row r="81" ht="9" customHeight="1"/>
  </sheetData>
  <pageMargins left="0.75" right="0.75" top="1" bottom="1" header="0" footer="0"/>
  <pageSetup scale="74"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R79"/>
  <sheetViews>
    <sheetView showGridLines="0" showZeros="0" zoomScaleNormal="100" workbookViewId="0">
      <selection activeCell="P40" sqref="P40"/>
    </sheetView>
  </sheetViews>
  <sheetFormatPr baseColWidth="10" defaultColWidth="9.140625" defaultRowHeight="12.75"/>
  <cols>
    <col min="1" max="1" width="3.28515625" style="141"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1" customWidth="1"/>
    <col min="11" max="11" width="1.7109375" style="142" customWidth="1"/>
    <col min="12" max="12" width="10.7109375" style="1" customWidth="1"/>
    <col min="13" max="13" width="1.7109375" style="143" customWidth="1"/>
    <col min="14" max="14" width="10.7109375" style="1" customWidth="1"/>
    <col min="15" max="15" width="1.7109375" style="142" customWidth="1"/>
    <col min="16" max="16" width="10.7109375" style="1" customWidth="1"/>
    <col min="17" max="17" width="1.7109375" style="143" customWidth="1"/>
    <col min="18" max="18" width="0" style="1" hidden="1" customWidth="1"/>
    <col min="19"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384" width="9.140625" style="1"/>
  </cols>
  <sheetData>
    <row r="1" spans="1:18" s="10" customFormat="1" ht="153" customHeight="1">
      <c r="A1" s="5"/>
      <c r="B1" s="6"/>
      <c r="C1" s="7"/>
      <c r="D1" s="7"/>
      <c r="E1" s="7"/>
      <c r="F1" s="7"/>
      <c r="G1" s="7"/>
      <c r="H1" s="8" t="s">
        <v>68</v>
      </c>
      <c r="I1" s="9"/>
      <c r="K1" s="9"/>
      <c r="L1" s="8"/>
      <c r="M1" s="9"/>
      <c r="N1" s="7"/>
      <c r="O1" s="9"/>
      <c r="P1" s="2"/>
      <c r="Q1" s="11"/>
    </row>
    <row r="2" spans="1:18" s="14" customFormat="1">
      <c r="A2" s="12" t="s">
        <v>5</v>
      </c>
      <c r="B2" s="13"/>
      <c r="D2" s="15" t="str">
        <f>[7]Maestra!A10</f>
        <v>Supérate Intercolegiados</v>
      </c>
      <c r="E2" s="16"/>
      <c r="F2" s="17" t="s">
        <v>6</v>
      </c>
      <c r="G2" s="16"/>
      <c r="H2" s="18" t="str">
        <f>[7]Maestra!E10</f>
        <v>Nacional</v>
      </c>
      <c r="I2" s="19"/>
      <c r="J2" s="8"/>
      <c r="K2" s="20"/>
      <c r="L2" s="21" t="s">
        <v>7</v>
      </c>
      <c r="N2" s="22" t="str">
        <f>[7]Maestra!H10</f>
        <v>Equipos Femenino</v>
      </c>
      <c r="O2" s="18"/>
      <c r="Q2" s="20"/>
    </row>
    <row r="3" spans="1:18" s="27" customFormat="1" ht="11.25">
      <c r="A3" s="21" t="s">
        <v>8</v>
      </c>
      <c r="B3" s="21"/>
      <c r="C3" s="21"/>
      <c r="D3" s="21" t="str">
        <f>[7]Maestra!A14</f>
        <v>Centro de Alto Rendimiento</v>
      </c>
      <c r="E3" s="23"/>
      <c r="F3" s="21" t="s">
        <v>3</v>
      </c>
      <c r="G3" s="23"/>
      <c r="H3" s="21" t="str">
        <f>[7]Maestra!E14</f>
        <v>Bogotá</v>
      </c>
      <c r="I3" s="24"/>
      <c r="J3" s="25"/>
      <c r="K3" s="26"/>
      <c r="L3" s="21" t="s">
        <v>9</v>
      </c>
      <c r="N3" s="28">
        <f>[7]Maestra!H14</f>
        <v>42296</v>
      </c>
      <c r="Q3" s="29"/>
    </row>
    <row r="4" spans="1:18" s="37" customFormat="1" ht="11.25" customHeight="1">
      <c r="A4" s="30"/>
      <c r="B4" s="31"/>
      <c r="C4" s="31"/>
      <c r="D4" s="31"/>
      <c r="E4" s="31"/>
      <c r="F4" s="31"/>
      <c r="G4" s="32"/>
      <c r="H4" s="31"/>
      <c r="I4" s="33"/>
      <c r="J4" s="34"/>
      <c r="K4" s="33"/>
      <c r="L4" s="35"/>
      <c r="M4" s="33"/>
      <c r="N4" s="31"/>
      <c r="O4" s="33"/>
      <c r="P4" s="31"/>
      <c r="Q4" s="36"/>
    </row>
    <row r="5" spans="1:18" s="48" customFormat="1" ht="9">
      <c r="A5" s="38"/>
      <c r="B5" s="39" t="s">
        <v>10</v>
      </c>
      <c r="C5" s="40" t="str">
        <f>IF(OR(F2="Week 3",F2="Masters"),"CP","Rank")</f>
        <v>Rank</v>
      </c>
      <c r="D5" s="39" t="s">
        <v>11</v>
      </c>
      <c r="E5" s="41" t="s">
        <v>12</v>
      </c>
      <c r="F5" s="42"/>
      <c r="G5" s="43"/>
      <c r="H5" s="41" t="s">
        <v>13</v>
      </c>
      <c r="I5" s="44"/>
      <c r="J5" s="45" t="s">
        <v>14</v>
      </c>
      <c r="K5" s="44"/>
      <c r="L5" s="45" t="s">
        <v>15</v>
      </c>
      <c r="M5" s="44"/>
      <c r="N5" s="45" t="s">
        <v>16</v>
      </c>
      <c r="O5" s="44"/>
      <c r="P5" s="46"/>
      <c r="Q5" s="47"/>
    </row>
    <row r="6" spans="1:18" s="59" customFormat="1" ht="3.75" customHeight="1">
      <c r="A6" s="49"/>
      <c r="B6" s="50"/>
      <c r="C6" s="51"/>
      <c r="D6" s="50"/>
      <c r="E6" s="52"/>
      <c r="F6" s="53"/>
      <c r="G6" s="54"/>
      <c r="H6" s="52"/>
      <c r="I6" s="55"/>
      <c r="J6" s="56"/>
      <c r="K6" s="55"/>
      <c r="L6" s="56"/>
      <c r="M6" s="55"/>
      <c r="N6" s="56"/>
      <c r="O6" s="55"/>
      <c r="P6" s="57"/>
      <c r="Q6" s="58"/>
    </row>
    <row r="7" spans="1:18" s="70" customFormat="1" ht="10.5" customHeight="1">
      <c r="A7" s="60">
        <v>1</v>
      </c>
      <c r="B7" s="61">
        <f>IF($D7="","",VLOOKUP($D7,'[7]Prep. Principal S'!$A$11:$J$42,6))</f>
        <v>0</v>
      </c>
      <c r="C7" s="61">
        <f>IF($D7="","",VLOOKUP($D7,'[7]Prep. Principal S'!$A$11:$J$42,7))</f>
        <v>26</v>
      </c>
      <c r="D7" s="62">
        <v>1</v>
      </c>
      <c r="E7" s="63" t="str">
        <f>UPPER(IF($D7="","",VLOOKUP($D7,'[7]Prep. Principal S'!$A$11:$J$42,2)))</f>
        <v>BOGOTA</v>
      </c>
      <c r="F7" s="63"/>
      <c r="G7" s="63"/>
      <c r="H7" s="64">
        <f>IF($D7="","",VLOOKUP($D7,'[7]Prep. Principal S'!$A$11:$J$42,3))</f>
        <v>0</v>
      </c>
      <c r="I7" s="65"/>
      <c r="J7" s="66"/>
      <c r="K7" s="67"/>
      <c r="L7" s="66"/>
      <c r="M7" s="67"/>
      <c r="N7" s="66"/>
      <c r="O7" s="67"/>
      <c r="P7" s="66"/>
      <c r="Q7" s="68"/>
      <c r="R7" s="69"/>
    </row>
    <row r="8" spans="1:18" s="70" customFormat="1" ht="9.6" customHeight="1">
      <c r="A8" s="61"/>
      <c r="B8" s="71"/>
      <c r="C8" s="61"/>
      <c r="D8" s="72"/>
      <c r="E8" s="73"/>
      <c r="F8" s="74"/>
      <c r="G8" s="73"/>
      <c r="H8" s="75"/>
      <c r="I8" s="76" t="s">
        <v>23</v>
      </c>
      <c r="J8" s="77" t="str">
        <f>IF(I8="a",E7,IF(I8="b",E9,""))</f>
        <v>BOGOTA</v>
      </c>
      <c r="K8" s="78"/>
      <c r="L8" s="66"/>
      <c r="M8" s="67"/>
      <c r="N8" s="66"/>
      <c r="O8" s="67"/>
      <c r="P8" s="66"/>
      <c r="Q8" s="68"/>
      <c r="R8" s="69"/>
    </row>
    <row r="9" spans="1:18" s="70" customFormat="1" ht="9.6" customHeight="1">
      <c r="A9" s="61">
        <v>2</v>
      </c>
      <c r="B9" s="61" t="str">
        <f>IF($D9="","",VLOOKUP($D9,'[7]Prep. Principal S'!$A$11:$J$42,6))</f>
        <v/>
      </c>
      <c r="C9" s="61" t="str">
        <f>IF($D9="","",VLOOKUP($D9,'[7]Prep. Principal S'!$A$11:$J$42,7))</f>
        <v/>
      </c>
      <c r="D9" s="79"/>
      <c r="E9" s="80" t="str">
        <f>UPPER(IF($D9="","",VLOOKUP($D9,'[7]Prep. Principal S'!$A$11:$J$42,2)))</f>
        <v/>
      </c>
      <c r="F9" s="80"/>
      <c r="G9" s="80"/>
      <c r="H9" s="81" t="str">
        <f>IF($D9="","",VLOOKUP($D9,'[7]Prep. Principal S'!$A$11:$J$42,3))</f>
        <v/>
      </c>
      <c r="I9" s="82"/>
      <c r="J9" s="83"/>
      <c r="K9" s="84"/>
      <c r="L9" s="66"/>
      <c r="M9" s="67"/>
      <c r="N9" s="66"/>
      <c r="O9" s="67"/>
      <c r="P9" s="66"/>
      <c r="Q9" s="68"/>
      <c r="R9" s="69"/>
    </row>
    <row r="10" spans="1:18" s="70" customFormat="1" ht="9.6" customHeight="1">
      <c r="A10" s="61"/>
      <c r="B10" s="71"/>
      <c r="C10" s="61"/>
      <c r="D10" s="72"/>
      <c r="E10" s="73"/>
      <c r="F10" s="73"/>
      <c r="G10" s="73"/>
      <c r="H10" s="73"/>
      <c r="I10" s="85"/>
      <c r="J10" s="86"/>
      <c r="K10" s="87" t="s">
        <v>23</v>
      </c>
      <c r="L10" s="77" t="str">
        <f>IF(K10="a",J8,IF(K10="b",J12,""))</f>
        <v>BOGOTA</v>
      </c>
      <c r="M10" s="78"/>
      <c r="N10" s="66"/>
      <c r="O10" s="67"/>
      <c r="P10" s="66"/>
      <c r="Q10" s="68"/>
      <c r="R10" s="69"/>
    </row>
    <row r="11" spans="1:18" s="70" customFormat="1" ht="9.6" customHeight="1">
      <c r="A11" s="61">
        <v>3</v>
      </c>
      <c r="B11" s="61" t="str">
        <f>IF($D11="","",VLOOKUP($D11,'[7]Prep. Principal S'!$A$11:$J$42,6))</f>
        <v/>
      </c>
      <c r="C11" s="61" t="str">
        <f>IF($D11="","",VLOOKUP($D11,'[7]Prep. Principal S'!$A$11:$J$42,7))</f>
        <v/>
      </c>
      <c r="D11" s="79"/>
      <c r="E11" s="80" t="str">
        <f>UPPER(IF($D11="","",VLOOKUP($D11,'[7]Prep. Principal S'!$A$11:$J$42,2)))</f>
        <v/>
      </c>
      <c r="F11" s="80"/>
      <c r="G11" s="80"/>
      <c r="H11" s="81" t="str">
        <f>IF($D11="","",VLOOKUP($D11,'[7]Prep. Principal S'!$A$11:$J$42,3))</f>
        <v/>
      </c>
      <c r="I11" s="65"/>
      <c r="J11" s="89"/>
      <c r="K11" s="90"/>
      <c r="L11" s="294"/>
      <c r="M11" s="84"/>
      <c r="N11" s="66"/>
      <c r="O11" s="67"/>
      <c r="P11" s="66"/>
      <c r="Q11" s="68"/>
      <c r="R11" s="69"/>
    </row>
    <row r="12" spans="1:18" s="70" customFormat="1" ht="9.6" customHeight="1">
      <c r="A12" s="61"/>
      <c r="B12" s="71"/>
      <c r="C12" s="61"/>
      <c r="D12" s="72"/>
      <c r="E12" s="73"/>
      <c r="F12" s="75"/>
      <c r="G12" s="73"/>
      <c r="H12" s="75"/>
      <c r="I12" s="76"/>
      <c r="J12" s="88" t="str">
        <f>IF(I12="a",E11,IF(I12="b",E13,""))</f>
        <v/>
      </c>
      <c r="K12" s="91"/>
      <c r="L12" s="295"/>
      <c r="M12" s="87"/>
      <c r="N12" s="66"/>
      <c r="O12" s="67"/>
      <c r="P12" s="66"/>
      <c r="Q12" s="68"/>
      <c r="R12" s="69"/>
    </row>
    <row r="13" spans="1:18" s="70" customFormat="1" ht="9.6" customHeight="1">
      <c r="A13" s="61">
        <v>4</v>
      </c>
      <c r="B13" s="61" t="str">
        <f>IF($D13="","",VLOOKUP($D13,'[7]Prep. Principal S'!$A$11:$J$42,6))</f>
        <v/>
      </c>
      <c r="C13" s="61" t="str">
        <f>IF($D13="","",VLOOKUP($D13,'[7]Prep. Principal S'!$A$11:$J$42,7))</f>
        <v/>
      </c>
      <c r="D13" s="79"/>
      <c r="E13" s="80" t="str">
        <f>UPPER(IF($D13="","",VLOOKUP($D13,'[7]Prep. Principal S'!$A$11:$J$42,2)))</f>
        <v/>
      </c>
      <c r="F13" s="80"/>
      <c r="G13" s="80"/>
      <c r="H13" s="81" t="str">
        <f>IF($D13="","",VLOOKUP($D13,'[7]Prep. Principal S'!$A$11:$J$42,3))</f>
        <v/>
      </c>
      <c r="I13" s="82"/>
      <c r="J13" s="92"/>
      <c r="K13" s="67"/>
      <c r="L13" s="88"/>
      <c r="M13" s="90"/>
      <c r="N13" s="66"/>
      <c r="O13" s="67"/>
      <c r="P13" s="66"/>
      <c r="Q13" s="68"/>
      <c r="R13" s="69"/>
    </row>
    <row r="14" spans="1:18" s="70" customFormat="1" ht="9.6" customHeight="1">
      <c r="A14" s="61"/>
      <c r="B14" s="71"/>
      <c r="C14" s="61"/>
      <c r="D14" s="72"/>
      <c r="E14" s="73"/>
      <c r="F14" s="73"/>
      <c r="G14" s="73"/>
      <c r="H14" s="73"/>
      <c r="I14" s="85"/>
      <c r="J14" s="66"/>
      <c r="K14" s="67"/>
      <c r="L14" s="295"/>
      <c r="M14" s="87" t="s">
        <v>17</v>
      </c>
      <c r="N14" s="77" t="str">
        <f>IF(M14="a",L10,IF(M14="b",L18,""))</f>
        <v>BOGOTA</v>
      </c>
      <c r="O14" s="78"/>
      <c r="P14" s="66"/>
      <c r="Q14" s="68"/>
      <c r="R14" s="69"/>
    </row>
    <row r="15" spans="1:18" s="70" customFormat="1" ht="9.6" customHeight="1">
      <c r="A15" s="61">
        <v>5</v>
      </c>
      <c r="B15" s="61">
        <f>IF($D15="","",VLOOKUP($D15,'[7]Prep. Principal S'!$A$11:$J$42,6))</f>
        <v>0</v>
      </c>
      <c r="C15" s="61">
        <f>IF($D15="","",VLOOKUP($D15,'[7]Prep. Principal S'!$A$11:$J$42,7))</f>
        <v>87</v>
      </c>
      <c r="D15" s="79">
        <v>7</v>
      </c>
      <c r="E15" s="80" t="str">
        <f>UPPER(IF($D15="","",VLOOKUP($D15,'[7]Prep. Principal S'!$A$11:$J$42,2)))</f>
        <v>ANTIOQUIA</v>
      </c>
      <c r="F15" s="80"/>
      <c r="G15" s="80"/>
      <c r="H15" s="81">
        <f>IF($D15="","",VLOOKUP($D15,'[7]Prep. Principal S'!$A$11:$J$42,3))</f>
        <v>0</v>
      </c>
      <c r="I15" s="65"/>
      <c r="J15" s="66"/>
      <c r="K15" s="67"/>
      <c r="L15" s="73"/>
      <c r="M15" s="90"/>
      <c r="N15" s="83" t="s">
        <v>83</v>
      </c>
      <c r="O15" s="90"/>
      <c r="P15" s="66"/>
      <c r="Q15" s="68"/>
      <c r="R15" s="69"/>
    </row>
    <row r="16" spans="1:18" s="70" customFormat="1" ht="9.6" customHeight="1">
      <c r="A16" s="61"/>
      <c r="B16" s="71"/>
      <c r="C16" s="61"/>
      <c r="D16" s="72"/>
      <c r="E16" s="73"/>
      <c r="F16" s="75"/>
      <c r="G16" s="73"/>
      <c r="H16" s="75"/>
      <c r="I16" s="76" t="s">
        <v>23</v>
      </c>
      <c r="J16" s="88" t="str">
        <f>IF(I16="a",E15,IF(I16="b",E17,""))</f>
        <v>ANTIOQUIA</v>
      </c>
      <c r="K16" s="78"/>
      <c r="L16" s="73"/>
      <c r="M16" s="90"/>
      <c r="N16" s="89"/>
      <c r="O16" s="90"/>
      <c r="P16" s="66"/>
      <c r="Q16" s="68"/>
      <c r="R16" s="69"/>
    </row>
    <row r="17" spans="1:18" s="70" customFormat="1" ht="9.6" customHeight="1">
      <c r="A17" s="61">
        <v>6</v>
      </c>
      <c r="B17" s="61" t="str">
        <f>IF($D17="","",VLOOKUP($D17,'[7]Prep. Principal S'!$A$11:$J$42,6))</f>
        <v/>
      </c>
      <c r="C17" s="61" t="str">
        <f>IF($D17="","",VLOOKUP($D17,'[7]Prep. Principal S'!$A$11:$J$42,7))</f>
        <v/>
      </c>
      <c r="D17" s="79"/>
      <c r="E17" s="80" t="str">
        <f>UPPER(IF($D17="","",VLOOKUP($D17,'[7]Prep. Principal S'!$A$11:$J$42,2)))</f>
        <v/>
      </c>
      <c r="F17" s="80"/>
      <c r="G17" s="80"/>
      <c r="H17" s="81" t="str">
        <f>IF($D17="","",VLOOKUP($D17,'[7]Prep. Principal S'!$A$11:$J$42,3))</f>
        <v/>
      </c>
      <c r="I17" s="82"/>
      <c r="J17" s="294"/>
      <c r="K17" s="84"/>
      <c r="L17" s="73"/>
      <c r="M17" s="90"/>
      <c r="N17" s="89"/>
      <c r="O17" s="90"/>
      <c r="P17" s="66"/>
      <c r="Q17" s="68"/>
      <c r="R17" s="69"/>
    </row>
    <row r="18" spans="1:18" s="70" customFormat="1" ht="9.6" customHeight="1">
      <c r="A18" s="61"/>
      <c r="B18" s="71"/>
      <c r="C18" s="61"/>
      <c r="D18" s="72"/>
      <c r="E18" s="73"/>
      <c r="F18" s="73"/>
      <c r="G18" s="73"/>
      <c r="H18" s="73"/>
      <c r="I18" s="85"/>
      <c r="J18" s="295"/>
      <c r="K18" s="87" t="s">
        <v>23</v>
      </c>
      <c r="L18" s="88" t="str">
        <f>IF(K18="a",J16,IF(K18="b",J20,""))</f>
        <v>ANTIOQUIA</v>
      </c>
      <c r="M18" s="91"/>
      <c r="N18" s="89"/>
      <c r="O18" s="90"/>
      <c r="P18" s="66"/>
      <c r="Q18" s="68"/>
      <c r="R18" s="69"/>
    </row>
    <row r="19" spans="1:18" s="70" customFormat="1" ht="9.6" customHeight="1">
      <c r="A19" s="61">
        <v>7</v>
      </c>
      <c r="B19" s="61" t="str">
        <f>IF($D19="","",VLOOKUP($D19,'[7]Prep. Principal S'!$A$11:$J$42,6))</f>
        <v/>
      </c>
      <c r="C19" s="61" t="str">
        <f>IF($D19="","",VLOOKUP($D19,'[7]Prep. Principal S'!$A$11:$J$42,7))</f>
        <v/>
      </c>
      <c r="D19" s="79"/>
      <c r="E19" s="80" t="str">
        <f>UPPER(IF($D19="","",VLOOKUP($D19,'[7]Prep. Principal S'!$A$11:$J$42,2)))</f>
        <v/>
      </c>
      <c r="F19" s="80"/>
      <c r="G19" s="80"/>
      <c r="H19" s="81" t="str">
        <f>IF($D19="","",VLOOKUP($D19,'[7]Prep. Principal S'!$A$11:$J$42,3))</f>
        <v/>
      </c>
      <c r="I19" s="65"/>
      <c r="J19" s="88"/>
      <c r="K19" s="90"/>
      <c r="L19" s="83" t="s">
        <v>83</v>
      </c>
      <c r="M19" s="93"/>
      <c r="N19" s="89"/>
      <c r="O19" s="90"/>
      <c r="P19" s="66"/>
      <c r="Q19" s="68"/>
      <c r="R19" s="69"/>
    </row>
    <row r="20" spans="1:18" s="70" customFormat="1" ht="9.6" customHeight="1">
      <c r="A20" s="61"/>
      <c r="B20" s="71"/>
      <c r="C20" s="61" t="str">
        <f>IF($D20="","",VLOOKUP($D20,'[7]Prep. Principal S'!$A$11:$J$42,7))</f>
        <v/>
      </c>
      <c r="D20" s="72"/>
      <c r="E20" s="73"/>
      <c r="F20" s="75"/>
      <c r="G20" s="73"/>
      <c r="H20" s="75"/>
      <c r="I20" s="76" t="s">
        <v>18</v>
      </c>
      <c r="J20" s="88" t="str">
        <f>IF(I20="a",E19,IF(I20="b",E21,""))</f>
        <v>CUNDINAMARCA</v>
      </c>
      <c r="K20" s="91"/>
      <c r="L20" s="86"/>
      <c r="M20" s="94"/>
      <c r="N20" s="89"/>
      <c r="O20" s="90"/>
      <c r="P20" s="66"/>
      <c r="Q20" s="68"/>
      <c r="R20" s="69"/>
    </row>
    <row r="21" spans="1:18" s="70" customFormat="1" ht="9.6" customHeight="1">
      <c r="A21" s="60">
        <v>8</v>
      </c>
      <c r="B21" s="61">
        <f>IF($D21="","",VLOOKUP($D21,'[7]Prep. Principal S'!$A$11:$J$42,6))</f>
        <v>0</v>
      </c>
      <c r="C21" s="61">
        <f>IF($D21="","",VLOOKUP($D21,'[7]Prep. Principal S'!$A$11:$J$42,7))</f>
        <v>0</v>
      </c>
      <c r="D21" s="62">
        <v>8</v>
      </c>
      <c r="E21" s="80" t="str">
        <f>UPPER(IF($D21="","",VLOOKUP($D21,'[7]Prep. Principal S'!$A$11:$J$42,2)))</f>
        <v>CUNDINAMARCA</v>
      </c>
      <c r="F21" s="63"/>
      <c r="G21" s="63"/>
      <c r="H21" s="64">
        <f>IF($D21="","",VLOOKUP($D21,'[7]Prep. Principal S'!$A$11:$J$42,3))</f>
        <v>0</v>
      </c>
      <c r="I21" s="95"/>
      <c r="J21" s="92"/>
      <c r="K21" s="67"/>
      <c r="L21" s="89"/>
      <c r="M21" s="96"/>
      <c r="N21" s="89"/>
      <c r="O21" s="90"/>
      <c r="P21" s="66"/>
      <c r="Q21" s="68"/>
      <c r="R21" s="69"/>
    </row>
    <row r="22" spans="1:18" s="70" customFormat="1" ht="9.6" customHeight="1">
      <c r="A22" s="61"/>
      <c r="B22" s="61"/>
      <c r="C22" s="61"/>
      <c r="D22" s="71"/>
      <c r="E22" s="73"/>
      <c r="F22" s="73"/>
      <c r="G22" s="73"/>
      <c r="H22" s="73"/>
      <c r="I22" s="85"/>
      <c r="J22" s="66"/>
      <c r="K22" s="67"/>
      <c r="L22" s="89"/>
      <c r="M22" s="96"/>
      <c r="N22" s="86"/>
      <c r="O22" s="87" t="s">
        <v>23</v>
      </c>
      <c r="P22" s="77" t="str">
        <f>IF(O22="a",N14,IF(O22="b",N30,""))</f>
        <v>BOGOTA</v>
      </c>
      <c r="Q22" s="97"/>
      <c r="R22" s="69"/>
    </row>
    <row r="23" spans="1:18" s="70" customFormat="1" ht="9.6" customHeight="1">
      <c r="A23" s="60">
        <v>9</v>
      </c>
      <c r="B23" s="61">
        <f>IF($D23="","",VLOOKUP($D23,'[7]Prep. Principal S'!$A$11:$J$42,6))</f>
        <v>0</v>
      </c>
      <c r="C23" s="61">
        <f>IF($D23="","",VLOOKUP($D23,'[7]Prep. Principal S'!$A$11:$J$42,7))</f>
        <v>50</v>
      </c>
      <c r="D23" s="62">
        <v>4</v>
      </c>
      <c r="E23" s="63" t="str">
        <f>UPPER(IF($D23="","",VLOOKUP($D23,'[7]Prep. Principal S'!$A$11:$J$42,2)))</f>
        <v>META</v>
      </c>
      <c r="F23" s="63"/>
      <c r="G23" s="63"/>
      <c r="H23" s="64">
        <f>IF($D23="","",VLOOKUP($D23,'[7]Prep. Principal S'!$A$11:$J$42,3))</f>
        <v>0</v>
      </c>
      <c r="I23" s="65"/>
      <c r="J23" s="66"/>
      <c r="K23" s="67"/>
      <c r="L23" s="66"/>
      <c r="M23" s="67"/>
      <c r="N23" s="66"/>
      <c r="O23" s="90"/>
      <c r="P23" s="382" t="s">
        <v>90</v>
      </c>
      <c r="Q23" s="98"/>
      <c r="R23" s="69"/>
    </row>
    <row r="24" spans="1:18" s="70" customFormat="1" ht="9.6" customHeight="1">
      <c r="A24" s="61"/>
      <c r="B24" s="71"/>
      <c r="C24" s="61"/>
      <c r="D24" s="72"/>
      <c r="E24" s="73"/>
      <c r="F24" s="74"/>
      <c r="G24" s="73"/>
      <c r="H24" s="75"/>
      <c r="I24" s="76" t="s">
        <v>23</v>
      </c>
      <c r="J24" s="77" t="str">
        <f>IF(I24="a",E23,IF(I24="b",E25,""))</f>
        <v>META</v>
      </c>
      <c r="K24" s="78"/>
      <c r="L24" s="66"/>
      <c r="M24" s="67"/>
      <c r="N24" s="66"/>
      <c r="O24" s="90"/>
      <c r="P24" s="99"/>
      <c r="Q24" s="98"/>
      <c r="R24" s="69"/>
    </row>
    <row r="25" spans="1:18" s="70" customFormat="1" ht="9.6" customHeight="1">
      <c r="A25" s="61">
        <v>10</v>
      </c>
      <c r="B25" s="61" t="str">
        <f>IF($D25="","",VLOOKUP($D25,'[7]Prep. Principal S'!$A$11:$J$42,6))</f>
        <v/>
      </c>
      <c r="C25" s="61" t="str">
        <f>IF($D25="","",VLOOKUP($D25,'[7]Prep. Principal S'!$A$11:$J$42,7))</f>
        <v/>
      </c>
      <c r="D25" s="79"/>
      <c r="E25" s="80" t="str">
        <f>UPPER(IF($D25="","",VLOOKUP($D25,'[7]Prep. Principal S'!$A$11:$J$42,2)))</f>
        <v/>
      </c>
      <c r="F25" s="80"/>
      <c r="G25" s="80"/>
      <c r="H25" s="81" t="str">
        <f>IF($D25="","",VLOOKUP($D25,'[7]Prep. Principal S'!$A$11:$J$42,3))</f>
        <v/>
      </c>
      <c r="I25" s="82"/>
      <c r="J25" s="83"/>
      <c r="K25" s="84"/>
      <c r="L25" s="73"/>
      <c r="M25" s="67"/>
      <c r="N25" s="66"/>
      <c r="O25" s="90"/>
      <c r="P25" s="99"/>
      <c r="Q25" s="98"/>
      <c r="R25" s="69"/>
    </row>
    <row r="26" spans="1:18" s="70" customFormat="1" ht="9.6" customHeight="1">
      <c r="A26" s="61"/>
      <c r="B26" s="71"/>
      <c r="C26" s="61"/>
      <c r="D26" s="72"/>
      <c r="E26" s="73"/>
      <c r="F26" s="73"/>
      <c r="G26" s="73"/>
      <c r="H26" s="73"/>
      <c r="I26" s="85"/>
      <c r="J26" s="86"/>
      <c r="K26" s="87" t="s">
        <v>23</v>
      </c>
      <c r="L26" s="77" t="str">
        <f>IF(K26="a",J24,IF(K26="b",J28,""))</f>
        <v>META</v>
      </c>
      <c r="M26" s="78"/>
      <c r="N26" s="66"/>
      <c r="O26" s="90"/>
      <c r="P26" s="99"/>
      <c r="Q26" s="98"/>
      <c r="R26" s="69"/>
    </row>
    <row r="27" spans="1:18" s="70" customFormat="1" ht="9.6" customHeight="1">
      <c r="A27" s="61">
        <v>11</v>
      </c>
      <c r="B27" s="61" t="str">
        <f>IF($D27="","",VLOOKUP($D27,'[7]Prep. Principal S'!$A$11:$J$42,6))</f>
        <v/>
      </c>
      <c r="C27" s="61" t="str">
        <f>IF($D27="","",VLOOKUP($D27,'[7]Prep. Principal S'!$A$11:$J$42,7))</f>
        <v/>
      </c>
      <c r="D27" s="79"/>
      <c r="E27" s="80" t="str">
        <f>UPPER(IF($D27="","",VLOOKUP($D27,'[7]Prep. Principal S'!$A$11:$J$42,2)))</f>
        <v/>
      </c>
      <c r="F27" s="80"/>
      <c r="G27" s="80"/>
      <c r="H27" s="81" t="str">
        <f>IF($D27="","",VLOOKUP($D27,'[7]Prep. Principal S'!$A$11:$J$42,3))</f>
        <v/>
      </c>
      <c r="I27" s="65"/>
      <c r="J27" s="89"/>
      <c r="K27" s="90"/>
      <c r="L27" s="294"/>
      <c r="M27" s="84"/>
      <c r="N27" s="66"/>
      <c r="O27" s="90"/>
      <c r="P27" s="99"/>
      <c r="Q27" s="98"/>
      <c r="R27" s="69"/>
    </row>
    <row r="28" spans="1:18" s="70" customFormat="1" ht="9.6" customHeight="1">
      <c r="A28" s="61"/>
      <c r="B28" s="71"/>
      <c r="C28" s="61"/>
      <c r="D28" s="100"/>
      <c r="E28" s="73"/>
      <c r="F28" s="75"/>
      <c r="G28" s="73"/>
      <c r="H28" s="75"/>
      <c r="I28" s="76"/>
      <c r="J28" s="88" t="str">
        <f>IF(I28="a",E27,IF(I28="b",E29,""))</f>
        <v/>
      </c>
      <c r="K28" s="91"/>
      <c r="L28" s="295"/>
      <c r="M28" s="87"/>
      <c r="N28" s="66"/>
      <c r="O28" s="90"/>
      <c r="P28" s="99"/>
      <c r="Q28" s="98"/>
      <c r="R28" s="69"/>
    </row>
    <row r="29" spans="1:18" s="70" customFormat="1" ht="9.6" customHeight="1">
      <c r="A29" s="61">
        <v>12</v>
      </c>
      <c r="B29" s="61" t="str">
        <f>IF($D29="","",VLOOKUP($D29,'[7]Prep. Principal S'!$A$11:$J$42,6))</f>
        <v/>
      </c>
      <c r="C29" s="61" t="str">
        <f>IF($D29="","",VLOOKUP($D29,'[7]Prep. Principal S'!$A$11:$J$42,7))</f>
        <v/>
      </c>
      <c r="D29" s="79"/>
      <c r="E29" s="80" t="str">
        <f>UPPER(IF($D29="","",VLOOKUP($D29,'[7]Prep. Principal S'!$A$11:$J$42,2)))</f>
        <v/>
      </c>
      <c r="F29" s="80"/>
      <c r="G29" s="80"/>
      <c r="H29" s="81" t="str">
        <f>IF($D29="","",VLOOKUP($D29,'[7]Prep. Principal S'!$A$11:$J$42,3))</f>
        <v/>
      </c>
      <c r="I29" s="82"/>
      <c r="J29" s="92"/>
      <c r="K29" s="67"/>
      <c r="L29" s="88"/>
      <c r="M29" s="90"/>
      <c r="N29" s="66"/>
      <c r="O29" s="90"/>
      <c r="P29" s="99"/>
      <c r="Q29" s="98"/>
      <c r="R29" s="69"/>
    </row>
    <row r="30" spans="1:18" s="70" customFormat="1" ht="9.6" customHeight="1">
      <c r="A30" s="61"/>
      <c r="B30" s="71"/>
      <c r="C30" s="61"/>
      <c r="D30" s="72"/>
      <c r="E30" s="73"/>
      <c r="F30" s="73"/>
      <c r="G30" s="73"/>
      <c r="H30" s="73"/>
      <c r="I30" s="85"/>
      <c r="J30" s="66"/>
      <c r="K30" s="67"/>
      <c r="L30" s="295"/>
      <c r="M30" s="87" t="s">
        <v>21</v>
      </c>
      <c r="N30" s="88" t="str">
        <f>IF(M30="a",L26,IF(M30="b",L34,""))</f>
        <v>N. SANTANDER</v>
      </c>
      <c r="O30" s="91"/>
      <c r="P30" s="99"/>
      <c r="Q30" s="98"/>
      <c r="R30" s="69"/>
    </row>
    <row r="31" spans="1:18" s="70" customFormat="1" ht="9.6" customHeight="1">
      <c r="A31" s="61">
        <v>13</v>
      </c>
      <c r="B31" s="61" t="str">
        <f>IF($D31="","",VLOOKUP($D31,'[7]Prep. Principal S'!$A$11:$J$42,6))</f>
        <v/>
      </c>
      <c r="C31" s="61" t="str">
        <f>IF($D31="","",VLOOKUP($D31,'[7]Prep. Principal S'!$A$11:$J$42,7))</f>
        <v/>
      </c>
      <c r="D31" s="79"/>
      <c r="E31" s="80" t="str">
        <f>UPPER(IF($D31="","",VLOOKUP($D31,'[7]Prep. Principal S'!$A$11:$J$42,2)))</f>
        <v/>
      </c>
      <c r="F31" s="80"/>
      <c r="G31" s="80"/>
      <c r="H31" s="81" t="str">
        <f>IF($D31="","",VLOOKUP($D31,'[7]Prep. Principal S'!$A$11:$J$42,3))</f>
        <v/>
      </c>
      <c r="I31" s="65"/>
      <c r="J31" s="66"/>
      <c r="K31" s="67"/>
      <c r="L31" s="73"/>
      <c r="M31" s="90"/>
      <c r="N31" s="83" t="s">
        <v>83</v>
      </c>
      <c r="O31" s="96"/>
      <c r="P31" s="99"/>
      <c r="Q31" s="98"/>
      <c r="R31" s="69"/>
    </row>
    <row r="32" spans="1:18" s="70" customFormat="1" ht="9.6" customHeight="1">
      <c r="A32" s="61"/>
      <c r="B32" s="71"/>
      <c r="C32" s="61"/>
      <c r="D32" s="72"/>
      <c r="E32" s="73"/>
      <c r="F32" s="75"/>
      <c r="G32" s="73"/>
      <c r="H32" s="75"/>
      <c r="I32" s="76"/>
      <c r="J32" s="88" t="str">
        <f>IF(I32="a",E31,IF(I32="b",E33,""))</f>
        <v/>
      </c>
      <c r="K32" s="78"/>
      <c r="L32" s="73"/>
      <c r="M32" s="90"/>
      <c r="N32" s="89"/>
      <c r="O32" s="96"/>
      <c r="P32" s="99"/>
      <c r="Q32" s="98"/>
      <c r="R32" s="69"/>
    </row>
    <row r="33" spans="1:18" s="70" customFormat="1" ht="9.6" customHeight="1">
      <c r="A33" s="61">
        <v>14</v>
      </c>
      <c r="B33" s="61" t="str">
        <f>IF($D33="","",VLOOKUP($D33,'[7]Prep. Principal S'!$A$11:$J$42,6))</f>
        <v/>
      </c>
      <c r="C33" s="61" t="str">
        <f>IF($D33="","",VLOOKUP($D33,'[7]Prep. Principal S'!$A$11:$J$42,7))</f>
        <v/>
      </c>
      <c r="D33" s="79"/>
      <c r="E33" s="80" t="str">
        <f>UPPER(IF($D33="","",VLOOKUP($D33,'[7]Prep. Principal S'!$A$11:$J$42,2)))</f>
        <v/>
      </c>
      <c r="F33" s="80"/>
      <c r="G33" s="80"/>
      <c r="H33" s="81" t="str">
        <f>IF($D33="","",VLOOKUP($D33,'[7]Prep. Principal S'!$A$11:$J$42,3))</f>
        <v/>
      </c>
      <c r="I33" s="82"/>
      <c r="J33" s="83"/>
      <c r="K33" s="84"/>
      <c r="L33" s="73"/>
      <c r="M33" s="90"/>
      <c r="N33" s="89"/>
      <c r="O33" s="96"/>
      <c r="P33" s="99"/>
      <c r="Q33" s="98"/>
      <c r="R33" s="69"/>
    </row>
    <row r="34" spans="1:18" s="70" customFormat="1" ht="9.6" customHeight="1">
      <c r="A34" s="61"/>
      <c r="B34" s="71"/>
      <c r="C34" s="61"/>
      <c r="D34" s="72"/>
      <c r="E34" s="73"/>
      <c r="F34" s="73"/>
      <c r="G34" s="73"/>
      <c r="H34" s="73"/>
      <c r="I34" s="85"/>
      <c r="J34" s="86"/>
      <c r="K34" s="87" t="s">
        <v>18</v>
      </c>
      <c r="L34" s="88" t="str">
        <f>IF(K34="a",J32,IF(K34="b",J36,""))</f>
        <v>N. SANTANDER</v>
      </c>
      <c r="M34" s="91"/>
      <c r="N34" s="89"/>
      <c r="O34" s="96"/>
      <c r="P34" s="99"/>
      <c r="Q34" s="98"/>
      <c r="R34" s="69"/>
    </row>
    <row r="35" spans="1:18" s="70" customFormat="1" ht="9.6" customHeight="1">
      <c r="A35" s="61">
        <v>15</v>
      </c>
      <c r="B35" s="61" t="str">
        <f>IF($D35="","",VLOOKUP($D35,'[7]Prep. Principal S'!$A$11:$J$42,6))</f>
        <v/>
      </c>
      <c r="C35" s="61" t="str">
        <f>IF($D35="","",VLOOKUP($D35,'[7]Prep. Principal S'!$A$11:$J$42,7))</f>
        <v/>
      </c>
      <c r="D35" s="79"/>
      <c r="E35" s="80" t="str">
        <f>UPPER(IF($D35="","",VLOOKUP($D35,'[7]Prep. Principal S'!$A$11:$J$42,2)))</f>
        <v/>
      </c>
      <c r="F35" s="80"/>
      <c r="G35" s="80"/>
      <c r="H35" s="81" t="str">
        <f>IF($D35="","",VLOOKUP($D35,'[7]Prep. Principal S'!$A$11:$J$42,3))</f>
        <v/>
      </c>
      <c r="I35" s="65"/>
      <c r="J35" s="89"/>
      <c r="K35" s="90"/>
      <c r="L35" s="83"/>
      <c r="M35" s="93"/>
      <c r="N35" s="89"/>
      <c r="O35" s="96"/>
      <c r="P35" s="99"/>
      <c r="Q35" s="98"/>
      <c r="R35" s="69"/>
    </row>
    <row r="36" spans="1:18" s="70" customFormat="1" ht="9.6" customHeight="1">
      <c r="A36" s="61"/>
      <c r="B36" s="71"/>
      <c r="C36" s="61"/>
      <c r="D36" s="72"/>
      <c r="E36" s="73"/>
      <c r="F36" s="75"/>
      <c r="G36" s="73"/>
      <c r="H36" s="75"/>
      <c r="I36" s="76" t="s">
        <v>18</v>
      </c>
      <c r="J36" s="88" t="str">
        <f>IF(I36="a",E35,IF(I36="b",E37,""))</f>
        <v>N. SANTANDER</v>
      </c>
      <c r="K36" s="91"/>
      <c r="L36" s="86"/>
      <c r="M36" s="94"/>
      <c r="N36" s="89"/>
      <c r="O36" s="96"/>
      <c r="P36" s="99"/>
      <c r="Q36" s="98"/>
      <c r="R36" s="69"/>
    </row>
    <row r="37" spans="1:18" s="70" customFormat="1" ht="9.6" customHeight="1">
      <c r="A37" s="60">
        <v>16</v>
      </c>
      <c r="B37" s="61">
        <f>IF($D37="","",VLOOKUP($D37,'[7]Prep. Principal S'!$A$11:$J$42,6))</f>
        <v>0</v>
      </c>
      <c r="C37" s="61">
        <f>IF($D37="","",VLOOKUP($D37,'[7]Prep. Principal S'!$A$11:$J$42,7))</f>
        <v>0</v>
      </c>
      <c r="D37" s="62">
        <v>9</v>
      </c>
      <c r="E37" s="80" t="str">
        <f>UPPER(IF($D37="","",VLOOKUP($D37,'[7]Prep. Principal S'!$A$11:$J$42,2)))</f>
        <v>N. SANTANDER</v>
      </c>
      <c r="F37" s="63"/>
      <c r="G37" s="63"/>
      <c r="H37" s="64">
        <f>IF($D37="","",VLOOKUP($D37,'[7]Prep. Principal S'!$A$11:$J$42,3))</f>
        <v>0</v>
      </c>
      <c r="I37" s="95"/>
      <c r="J37" s="92"/>
      <c r="K37" s="67"/>
      <c r="L37" s="89"/>
      <c r="M37" s="96"/>
      <c r="N37" s="96"/>
      <c r="O37" s="96"/>
      <c r="P37" s="99"/>
      <c r="Q37" s="98"/>
      <c r="R37" s="69"/>
    </row>
    <row r="38" spans="1:18" s="70" customFormat="1" ht="9.6" customHeight="1">
      <c r="A38" s="61"/>
      <c r="B38" s="71"/>
      <c r="C38" s="61"/>
      <c r="D38" s="71"/>
      <c r="E38" s="73"/>
      <c r="F38" s="73"/>
      <c r="G38" s="73"/>
      <c r="H38" s="73"/>
      <c r="I38" s="85"/>
      <c r="J38" s="66"/>
      <c r="K38" s="67"/>
      <c r="L38" s="89"/>
      <c r="M38" s="96"/>
      <c r="N38" s="101" t="s">
        <v>26</v>
      </c>
      <c r="O38" s="102" t="s">
        <v>17</v>
      </c>
      <c r="P38" s="77" t="str">
        <f>IF(O38="a",P22,IF(O38="b",P54,""))</f>
        <v>BOGOTA</v>
      </c>
      <c r="Q38" s="103"/>
      <c r="R38" s="69"/>
    </row>
    <row r="39" spans="1:18" s="70" customFormat="1" ht="9.6" customHeight="1">
      <c r="A39" s="60">
        <v>17</v>
      </c>
      <c r="B39" s="61">
        <f>IF($D39="","",VLOOKUP($D39,'[7]Prep. Principal S'!$A$11:$J$42,6))</f>
        <v>0</v>
      </c>
      <c r="C39" s="61">
        <f>IF($D39="","",VLOOKUP($D39,'[7]Prep. Principal S'!$A$11:$J$42,7))</f>
        <v>86</v>
      </c>
      <c r="D39" s="62">
        <v>6</v>
      </c>
      <c r="E39" s="80" t="str">
        <f>UPPER(IF($D39="","",VLOOKUP($D39,'[7]Prep. Principal S'!$A$11:$J$42,2)))</f>
        <v>CALDAS</v>
      </c>
      <c r="F39" s="63"/>
      <c r="G39" s="63"/>
      <c r="H39" s="64">
        <f>IF($D39="","",VLOOKUP($D39,'[7]Prep. Principal S'!$A$11:$J$42,3))</f>
        <v>0</v>
      </c>
      <c r="I39" s="65"/>
      <c r="J39" s="66"/>
      <c r="K39" s="67"/>
      <c r="L39" s="66"/>
      <c r="M39" s="67"/>
      <c r="N39" s="66"/>
      <c r="O39" s="67"/>
      <c r="P39" s="104" t="s">
        <v>83</v>
      </c>
      <c r="Q39" s="98"/>
      <c r="R39" s="69"/>
    </row>
    <row r="40" spans="1:18" s="70" customFormat="1" ht="9.6" customHeight="1">
      <c r="A40" s="61"/>
      <c r="B40" s="71"/>
      <c r="C40" s="61"/>
      <c r="D40" s="72"/>
      <c r="E40" s="73"/>
      <c r="F40" s="74"/>
      <c r="G40" s="73"/>
      <c r="H40" s="75"/>
      <c r="I40" s="76" t="s">
        <v>23</v>
      </c>
      <c r="J40" s="88" t="str">
        <f>IF(I40="a",E39,IF(I40="b",E41,""))</f>
        <v>CALDAS</v>
      </c>
      <c r="K40" s="78"/>
      <c r="L40" s="66"/>
      <c r="M40" s="67"/>
      <c r="N40" s="66"/>
      <c r="O40" s="67"/>
      <c r="P40" s="105"/>
      <c r="Q40" s="106"/>
      <c r="R40" s="69"/>
    </row>
    <row r="41" spans="1:18" s="70" customFormat="1" ht="9.6" customHeight="1">
      <c r="A41" s="61">
        <v>18</v>
      </c>
      <c r="B41" s="61" t="str">
        <f>IF($D41="","",VLOOKUP($D41,'[7]Prep. Principal S'!$A$11:$J$42,6))</f>
        <v/>
      </c>
      <c r="C41" s="61" t="str">
        <f>IF($D41="","",VLOOKUP($D41,'[7]Prep. Principal S'!$A$11:$J$42,7))</f>
        <v/>
      </c>
      <c r="D41" s="79"/>
      <c r="E41" s="80" t="str">
        <f>UPPER(IF($D41="","",VLOOKUP($D41,'[7]Prep. Principal S'!$A$11:$J$42,2)))</f>
        <v/>
      </c>
      <c r="F41" s="80"/>
      <c r="G41" s="80"/>
      <c r="H41" s="81" t="str">
        <f>IF($D41="","",VLOOKUP($D41,'[7]Prep. Principal S'!$A$11:$J$42,3))</f>
        <v/>
      </c>
      <c r="I41" s="82"/>
      <c r="J41" s="83"/>
      <c r="K41" s="84"/>
      <c r="L41" s="66"/>
      <c r="M41" s="67"/>
      <c r="N41" s="66"/>
      <c r="O41" s="67"/>
      <c r="P41" s="99"/>
      <c r="Q41" s="98"/>
      <c r="R41" s="69"/>
    </row>
    <row r="42" spans="1:18" s="70" customFormat="1" ht="9.6" customHeight="1">
      <c r="A42" s="61"/>
      <c r="B42" s="71"/>
      <c r="C42" s="61"/>
      <c r="D42" s="72"/>
      <c r="E42" s="73"/>
      <c r="F42" s="73"/>
      <c r="G42" s="73"/>
      <c r="H42" s="73"/>
      <c r="I42" s="85"/>
      <c r="J42" s="86"/>
      <c r="K42" s="87" t="s">
        <v>23</v>
      </c>
      <c r="L42" s="88" t="str">
        <f>IF(K42="a",J40,IF(K42="b",J44,""))</f>
        <v>CALDAS</v>
      </c>
      <c r="M42" s="78"/>
      <c r="N42" s="66"/>
      <c r="O42" s="67"/>
      <c r="P42" s="99"/>
      <c r="Q42" s="98"/>
      <c r="R42" s="69"/>
    </row>
    <row r="43" spans="1:18" s="70" customFormat="1" ht="9.6" customHeight="1">
      <c r="A43" s="61">
        <v>19</v>
      </c>
      <c r="B43" s="61" t="str">
        <f>IF($D43="","",VLOOKUP($D43,'[7]Prep. Principal S'!$A$11:$J$42,6))</f>
        <v/>
      </c>
      <c r="C43" s="61" t="str">
        <f>IF($D43="","",VLOOKUP($D43,'[7]Prep. Principal S'!$A$11:$J$42,7))</f>
        <v/>
      </c>
      <c r="D43" s="79"/>
      <c r="E43" s="80" t="str">
        <f>UPPER(IF($D43="","",VLOOKUP($D43,'[7]Prep. Principal S'!$A$11:$J$42,2)))</f>
        <v/>
      </c>
      <c r="F43" s="80"/>
      <c r="G43" s="80"/>
      <c r="H43" s="81" t="str">
        <f>IF($D43="","",VLOOKUP($D43,'[7]Prep. Principal S'!$A$11:$J$42,3))</f>
        <v/>
      </c>
      <c r="I43" s="65"/>
      <c r="J43" s="89"/>
      <c r="K43" s="90"/>
      <c r="L43" s="294"/>
      <c r="M43" s="84"/>
      <c r="N43" s="66"/>
      <c r="O43" s="67"/>
      <c r="P43" s="99"/>
      <c r="Q43" s="98"/>
      <c r="R43" s="69"/>
    </row>
    <row r="44" spans="1:18" s="70" customFormat="1" ht="9.6" customHeight="1">
      <c r="A44" s="61"/>
      <c r="B44" s="71"/>
      <c r="C44" s="61"/>
      <c r="D44" s="72"/>
      <c r="E44" s="73"/>
      <c r="F44" s="75"/>
      <c r="G44" s="73"/>
      <c r="H44" s="75"/>
      <c r="I44" s="76"/>
      <c r="J44" s="88" t="str">
        <f>IF(I44="a",E43,IF(I44="b",E45,""))</f>
        <v/>
      </c>
      <c r="K44" s="91"/>
      <c r="L44" s="295"/>
      <c r="M44" s="87"/>
      <c r="N44" s="66"/>
      <c r="O44" s="67"/>
      <c r="P44" s="99"/>
      <c r="Q44" s="98"/>
      <c r="R44" s="69"/>
    </row>
    <row r="45" spans="1:18" s="70" customFormat="1" ht="9.6" customHeight="1">
      <c r="A45" s="61">
        <v>20</v>
      </c>
      <c r="B45" s="61" t="str">
        <f>IF($D45="","",VLOOKUP($D45,'[7]Prep. Principal S'!$A$11:$J$42,6))</f>
        <v/>
      </c>
      <c r="C45" s="61" t="str">
        <f>IF($D45="","",VLOOKUP($D45,'[7]Prep. Principal S'!$A$11:$J$42,7))</f>
        <v/>
      </c>
      <c r="D45" s="79"/>
      <c r="E45" s="80" t="str">
        <f>UPPER(IF($D45="","",VLOOKUP($D45,'[7]Prep. Principal S'!$A$11:$J$42,2)))</f>
        <v/>
      </c>
      <c r="F45" s="80"/>
      <c r="G45" s="80"/>
      <c r="H45" s="81" t="str">
        <f>IF($D45="","",VLOOKUP($D45,'[7]Prep. Principal S'!$A$11:$J$42,3))</f>
        <v/>
      </c>
      <c r="I45" s="82"/>
      <c r="J45" s="92"/>
      <c r="K45" s="67"/>
      <c r="L45" s="88"/>
      <c r="M45" s="90"/>
      <c r="N45" s="66"/>
      <c r="O45" s="67"/>
      <c r="P45" s="99"/>
      <c r="Q45" s="98"/>
      <c r="R45" s="69"/>
    </row>
    <row r="46" spans="1:18" s="70" customFormat="1" ht="9.6" customHeight="1">
      <c r="A46" s="61"/>
      <c r="B46" s="71"/>
      <c r="C46" s="61"/>
      <c r="D46" s="72"/>
      <c r="E46" s="73"/>
      <c r="F46" s="73"/>
      <c r="G46" s="73"/>
      <c r="H46" s="73"/>
      <c r="I46" s="85"/>
      <c r="J46" s="66"/>
      <c r="K46" s="67"/>
      <c r="L46" s="295"/>
      <c r="M46" s="87" t="s">
        <v>18</v>
      </c>
      <c r="N46" s="77" t="str">
        <f>IF(M46="a",L42,IF(M46="b",L50,""))</f>
        <v>CASANARE</v>
      </c>
      <c r="O46" s="78"/>
      <c r="P46" s="99"/>
      <c r="Q46" s="98"/>
      <c r="R46" s="69"/>
    </row>
    <row r="47" spans="1:18" s="70" customFormat="1" ht="9.6" customHeight="1">
      <c r="A47" s="61">
        <v>21</v>
      </c>
      <c r="B47" s="61" t="str">
        <f>IF($D47="","",VLOOKUP($D47,'[7]Prep. Principal S'!$A$11:$J$42,6))</f>
        <v/>
      </c>
      <c r="C47" s="61" t="str">
        <f>IF($D47="","",VLOOKUP($D47,'[7]Prep. Principal S'!$A$11:$J$42,7))</f>
        <v/>
      </c>
      <c r="D47" s="79"/>
      <c r="E47" s="80" t="str">
        <f>UPPER(IF($D47="","",VLOOKUP($D47,'[7]Prep. Principal S'!$A$11:$J$42,2)))</f>
        <v/>
      </c>
      <c r="F47" s="80"/>
      <c r="G47" s="80"/>
      <c r="H47" s="81" t="str">
        <f>IF($D47="","",VLOOKUP($D47,'[7]Prep. Principal S'!$A$11:$J$42,3))</f>
        <v/>
      </c>
      <c r="I47" s="65"/>
      <c r="J47" s="66"/>
      <c r="K47" s="67"/>
      <c r="L47" s="73"/>
      <c r="M47" s="96"/>
      <c r="N47" s="107" t="s">
        <v>83</v>
      </c>
      <c r="O47" s="90"/>
      <c r="P47" s="99"/>
      <c r="Q47" s="98"/>
      <c r="R47" s="69"/>
    </row>
    <row r="48" spans="1:18" s="70" customFormat="1" ht="9.6" customHeight="1">
      <c r="A48" s="61"/>
      <c r="B48" s="71"/>
      <c r="C48" s="61"/>
      <c r="D48" s="72"/>
      <c r="E48" s="73"/>
      <c r="F48" s="75"/>
      <c r="G48" s="73"/>
      <c r="H48" s="75"/>
      <c r="I48" s="76"/>
      <c r="J48" s="88" t="str">
        <f>IF(I48="a",E47,IF(I48="b",E49,""))</f>
        <v/>
      </c>
      <c r="K48" s="78"/>
      <c r="L48" s="73"/>
      <c r="M48" s="90"/>
      <c r="N48" s="89"/>
      <c r="O48" s="90"/>
      <c r="P48" s="99"/>
      <c r="Q48" s="98"/>
      <c r="R48" s="69"/>
    </row>
    <row r="49" spans="1:18" s="70" customFormat="1" ht="9.6" customHeight="1">
      <c r="A49" s="61">
        <v>22</v>
      </c>
      <c r="B49" s="61" t="str">
        <f>IF($D49="","",VLOOKUP($D49,'[7]Prep. Principal S'!$A$11:$J$42,6))</f>
        <v/>
      </c>
      <c r="C49" s="61" t="str">
        <f>IF($D49="","",VLOOKUP($D49,'[7]Prep. Principal S'!$A$11:$J$42,7))</f>
        <v/>
      </c>
      <c r="D49" s="79"/>
      <c r="E49" s="80" t="str">
        <f>UPPER(IF($D49="","",VLOOKUP($D49,'[7]Prep. Principal S'!$A$11:$J$42,2)))</f>
        <v/>
      </c>
      <c r="F49" s="80"/>
      <c r="G49" s="80"/>
      <c r="H49" s="81" t="str">
        <f>IF($D49="","",VLOOKUP($D49,'[7]Prep. Principal S'!$A$11:$J$42,3))</f>
        <v/>
      </c>
      <c r="I49" s="82"/>
      <c r="J49" s="83"/>
      <c r="K49" s="84"/>
      <c r="L49" s="73"/>
      <c r="M49" s="90"/>
      <c r="N49" s="89"/>
      <c r="O49" s="90"/>
      <c r="P49" s="99"/>
      <c r="Q49" s="98"/>
      <c r="R49" s="69"/>
    </row>
    <row r="50" spans="1:18" s="70" customFormat="1" ht="9.6" customHeight="1">
      <c r="A50" s="61"/>
      <c r="B50" s="71"/>
      <c r="C50" s="61"/>
      <c r="D50" s="72"/>
      <c r="E50" s="73"/>
      <c r="F50" s="73"/>
      <c r="G50" s="73"/>
      <c r="H50" s="73"/>
      <c r="I50" s="85"/>
      <c r="J50" s="86"/>
      <c r="K50" s="87" t="s">
        <v>18</v>
      </c>
      <c r="L50" s="77" t="str">
        <f>IF(K50="a",J48,IF(K50="b",J52,""))</f>
        <v>CASANARE</v>
      </c>
      <c r="M50" s="91"/>
      <c r="N50" s="89"/>
      <c r="O50" s="90"/>
      <c r="P50" s="99"/>
      <c r="Q50" s="98"/>
      <c r="R50" s="69"/>
    </row>
    <row r="51" spans="1:18" s="70" customFormat="1" ht="9.6" customHeight="1">
      <c r="A51" s="61">
        <v>23</v>
      </c>
      <c r="B51" s="61" t="str">
        <f>IF($D51="","",VLOOKUP($D51,'[7]Prep. Principal S'!$A$11:$J$42,6))</f>
        <v/>
      </c>
      <c r="C51" s="61" t="str">
        <f>IF($D51="","",VLOOKUP($D51,'[7]Prep. Principal S'!$A$11:$J$42,7))</f>
        <v/>
      </c>
      <c r="D51" s="79"/>
      <c r="E51" s="80" t="str">
        <f>UPPER(IF($D51="","",VLOOKUP($D51,'[7]Prep. Principal S'!$A$11:$J$42,2)))</f>
        <v/>
      </c>
      <c r="F51" s="80"/>
      <c r="G51" s="80"/>
      <c r="H51" s="81" t="str">
        <f>IF($D51="","",VLOOKUP($D51,'[7]Prep. Principal S'!$A$11:$J$42,3))</f>
        <v/>
      </c>
      <c r="I51" s="65"/>
      <c r="J51" s="89"/>
      <c r="K51" s="90"/>
      <c r="L51" s="83"/>
      <c r="M51" s="93"/>
      <c r="N51" s="89"/>
      <c r="O51" s="90"/>
      <c r="P51" s="99"/>
      <c r="Q51" s="98"/>
      <c r="R51" s="69"/>
    </row>
    <row r="52" spans="1:18" s="70" customFormat="1" ht="9.6" customHeight="1">
      <c r="A52" s="61"/>
      <c r="B52" s="71"/>
      <c r="C52" s="61"/>
      <c r="D52" s="72"/>
      <c r="E52" s="73"/>
      <c r="F52" s="75"/>
      <c r="G52" s="73"/>
      <c r="H52" s="75"/>
      <c r="I52" s="76" t="s">
        <v>18</v>
      </c>
      <c r="J52" s="77" t="str">
        <f>IF(I52="a",E51,IF(I52="b",E53,""))</f>
        <v>CASANARE</v>
      </c>
      <c r="K52" s="91"/>
      <c r="L52" s="86"/>
      <c r="M52" s="94"/>
      <c r="N52" s="89"/>
      <c r="O52" s="90"/>
      <c r="P52" s="99"/>
      <c r="Q52" s="98"/>
      <c r="R52" s="69"/>
    </row>
    <row r="53" spans="1:18" s="70" customFormat="1" ht="9.6" customHeight="1">
      <c r="A53" s="60">
        <v>24</v>
      </c>
      <c r="B53" s="61">
        <f>IF($D53="","",VLOOKUP($D53,'[7]Prep. Principal S'!$A$11:$J$42,6))</f>
        <v>0</v>
      </c>
      <c r="C53" s="61">
        <f>IF($D53="","",VLOOKUP($D53,'[7]Prep. Principal S'!$A$11:$J$42,7))</f>
        <v>16</v>
      </c>
      <c r="D53" s="62">
        <v>3</v>
      </c>
      <c r="E53" s="63" t="str">
        <f>UPPER(IF($D53="","",VLOOKUP($D53,'[7]Prep. Principal S'!$A$11:$J$42,2)))</f>
        <v>CASANARE</v>
      </c>
      <c r="F53" s="63"/>
      <c r="G53" s="63"/>
      <c r="H53" s="64">
        <f>IF($D53="","",VLOOKUP($D53,'[7]Prep. Principal S'!$A$11:$J$42,3))</f>
        <v>0</v>
      </c>
      <c r="I53" s="95"/>
      <c r="J53" s="107"/>
      <c r="K53" s="67"/>
      <c r="L53" s="89"/>
      <c r="M53" s="96"/>
      <c r="N53" s="89"/>
      <c r="O53" s="90"/>
      <c r="P53" s="99"/>
      <c r="Q53" s="98"/>
      <c r="R53" s="69"/>
    </row>
    <row r="54" spans="1:18" s="70" customFormat="1" ht="9.6" customHeight="1">
      <c r="A54" s="61"/>
      <c r="B54" s="71"/>
      <c r="C54" s="61"/>
      <c r="D54" s="71"/>
      <c r="E54" s="73"/>
      <c r="F54" s="73"/>
      <c r="G54" s="73"/>
      <c r="H54" s="73"/>
      <c r="I54" s="85"/>
      <c r="J54" s="66"/>
      <c r="K54" s="67"/>
      <c r="L54" s="89"/>
      <c r="M54" s="96"/>
      <c r="N54" s="86"/>
      <c r="O54" s="87" t="s">
        <v>21</v>
      </c>
      <c r="P54" s="77" t="str">
        <f>IF(O54="a",N46,IF(O54="b",N62,""))</f>
        <v>ATLANTICO</v>
      </c>
      <c r="Q54" s="103"/>
      <c r="R54" s="69"/>
    </row>
    <row r="55" spans="1:18" s="70" customFormat="1" ht="9.6" customHeight="1">
      <c r="A55" s="60">
        <v>25</v>
      </c>
      <c r="B55" s="61">
        <f>IF($D55="","",VLOOKUP($D55,'[7]Prep. Principal S'!$A$11:$J$42,6))</f>
        <v>0</v>
      </c>
      <c r="C55" s="61">
        <f>IF($D55="","",VLOOKUP($D55,'[7]Prep. Principal S'!$A$11:$J$42,7))</f>
        <v>76</v>
      </c>
      <c r="D55" s="62">
        <v>5</v>
      </c>
      <c r="E55" s="80" t="str">
        <f>UPPER(IF($D55="","",VLOOKUP($D55,'[7]Prep. Principal S'!$A$11:$J$42,2)))</f>
        <v>BOYACA</v>
      </c>
      <c r="F55" s="63"/>
      <c r="G55" s="63"/>
      <c r="H55" s="64">
        <f>IF($D55="","",VLOOKUP($D55,'[7]Prep. Principal S'!$A$11:$J$42,3))</f>
        <v>0</v>
      </c>
      <c r="I55" s="65"/>
      <c r="J55" s="66"/>
      <c r="K55" s="67"/>
      <c r="L55" s="66"/>
      <c r="M55" s="67"/>
      <c r="N55" s="66"/>
      <c r="O55" s="96"/>
      <c r="P55" s="382" t="s">
        <v>90</v>
      </c>
      <c r="Q55" s="68"/>
      <c r="R55" s="69"/>
    </row>
    <row r="56" spans="1:18" s="70" customFormat="1" ht="9.6" customHeight="1">
      <c r="A56" s="61"/>
      <c r="B56" s="71"/>
      <c r="C56" s="61"/>
      <c r="D56" s="72"/>
      <c r="E56" s="73"/>
      <c r="F56" s="74"/>
      <c r="G56" s="73"/>
      <c r="H56" s="75"/>
      <c r="I56" s="76" t="s">
        <v>23</v>
      </c>
      <c r="J56" s="88" t="str">
        <f>IF(I56="a",E55,IF(I56="b",E57,""))</f>
        <v>BOYACA</v>
      </c>
      <c r="K56" s="78"/>
      <c r="L56" s="66"/>
      <c r="M56" s="67"/>
      <c r="N56" s="66"/>
      <c r="O56" s="90"/>
      <c r="P56" s="99"/>
      <c r="Q56" s="68"/>
      <c r="R56" s="69"/>
    </row>
    <row r="57" spans="1:18" s="70" customFormat="1" ht="9.6" customHeight="1">
      <c r="A57" s="61">
        <v>26</v>
      </c>
      <c r="B57" s="61" t="str">
        <f>IF($D57="","",VLOOKUP($D57,'[7]Prep. Principal S'!$A$11:$J$42,6))</f>
        <v/>
      </c>
      <c r="C57" s="61" t="str">
        <f>IF($D57="","",VLOOKUP($D57,'[7]Prep. Principal S'!$A$11:$J$42,7))</f>
        <v/>
      </c>
      <c r="D57" s="79"/>
      <c r="E57" s="80" t="str">
        <f>UPPER(IF($D57="","",VLOOKUP($D57,'[7]Prep. Principal S'!$A$11:$J$42,2)))</f>
        <v/>
      </c>
      <c r="F57" s="80"/>
      <c r="G57" s="80"/>
      <c r="H57" s="81" t="str">
        <f>IF($D57="","",VLOOKUP($D57,'[7]Prep. Principal S'!$A$11:$J$42,3))</f>
        <v/>
      </c>
      <c r="I57" s="82"/>
      <c r="J57" s="294"/>
      <c r="K57" s="84"/>
      <c r="L57" s="66"/>
      <c r="M57" s="67"/>
      <c r="N57" s="66"/>
      <c r="O57" s="90"/>
      <c r="P57" s="99"/>
      <c r="Q57" s="68"/>
      <c r="R57" s="69"/>
    </row>
    <row r="58" spans="1:18" s="70" customFormat="1" ht="9.6" customHeight="1">
      <c r="A58" s="61"/>
      <c r="B58" s="71"/>
      <c r="C58" s="61"/>
      <c r="D58" s="72"/>
      <c r="E58" s="73"/>
      <c r="F58" s="73"/>
      <c r="G58" s="73"/>
      <c r="H58" s="73"/>
      <c r="I58" s="85"/>
      <c r="J58" s="295"/>
      <c r="K58" s="87" t="s">
        <v>17</v>
      </c>
      <c r="L58" s="88" t="str">
        <f>IF(K58="a",J56,IF(K58="b",J60,""))</f>
        <v>BOYACA</v>
      </c>
      <c r="M58" s="78"/>
      <c r="N58" s="66"/>
      <c r="O58" s="90"/>
      <c r="P58" s="99"/>
      <c r="Q58" s="68"/>
      <c r="R58" s="69"/>
    </row>
    <row r="59" spans="1:18" s="70" customFormat="1" ht="9.6" customHeight="1">
      <c r="A59" s="61">
        <v>27</v>
      </c>
      <c r="B59" s="61" t="str">
        <f>IF($D59="","",VLOOKUP($D59,'[7]Prep. Principal S'!$A$11:$J$42,6))</f>
        <v/>
      </c>
      <c r="C59" s="61" t="str">
        <f>IF($D59="","",VLOOKUP($D59,'[7]Prep. Principal S'!$A$11:$J$42,7))</f>
        <v/>
      </c>
      <c r="D59" s="79"/>
      <c r="E59" s="80" t="str">
        <f>UPPER(IF($D59="","",VLOOKUP($D59,'[7]Prep. Principal S'!$A$11:$J$42,2)))</f>
        <v/>
      </c>
      <c r="F59" s="80"/>
      <c r="G59" s="80"/>
      <c r="H59" s="81" t="str">
        <f>IF($D59="","",VLOOKUP($D59,'[7]Prep. Principal S'!$A$11:$J$42,3))</f>
        <v/>
      </c>
      <c r="I59" s="65"/>
      <c r="J59" s="88"/>
      <c r="K59" s="90"/>
      <c r="L59" s="374" t="s">
        <v>90</v>
      </c>
      <c r="M59" s="84"/>
      <c r="N59" s="66"/>
      <c r="O59" s="90"/>
      <c r="P59" s="99"/>
      <c r="Q59" s="68"/>
      <c r="R59" s="69"/>
    </row>
    <row r="60" spans="1:18" s="70" customFormat="1" ht="9.6" customHeight="1">
      <c r="A60" s="61"/>
      <c r="B60" s="71"/>
      <c r="C60" s="61"/>
      <c r="D60" s="108"/>
      <c r="E60" s="73"/>
      <c r="F60" s="75"/>
      <c r="G60" s="73"/>
      <c r="H60" s="75"/>
      <c r="I60" s="76" t="s">
        <v>18</v>
      </c>
      <c r="J60" s="88" t="str">
        <f>IF(I60="a",E59,IF(I60="b",E61,""))</f>
        <v>SANTANDER</v>
      </c>
      <c r="K60" s="91"/>
      <c r="L60" s="295"/>
      <c r="M60" s="87"/>
      <c r="N60" s="66"/>
      <c r="O60" s="90"/>
      <c r="P60" s="66"/>
      <c r="Q60" s="68"/>
      <c r="R60" s="69"/>
    </row>
    <row r="61" spans="1:18" s="70" customFormat="1" ht="9.6" customHeight="1">
      <c r="A61" s="61">
        <v>28</v>
      </c>
      <c r="B61" s="61">
        <f>IF($D61="","",VLOOKUP($D61,'[7]Prep. Principal S'!$A$11:$J$42,6))</f>
        <v>0</v>
      </c>
      <c r="C61" s="61">
        <f>IF($D61="","",VLOOKUP($D61,'[7]Prep. Principal S'!$A$11:$J$42,7))</f>
        <v>0</v>
      </c>
      <c r="D61" s="79">
        <v>10</v>
      </c>
      <c r="E61" s="80" t="str">
        <f>UPPER(IF($D61="","",VLOOKUP($D61,'[7]Prep. Principal S'!$A$11:$J$42,2)))</f>
        <v>SANTANDER</v>
      </c>
      <c r="F61" s="80"/>
      <c r="G61" s="80"/>
      <c r="H61" s="81">
        <f>IF($D61="","",VLOOKUP($D61,'[7]Prep. Principal S'!$A$11:$J$42,3))</f>
        <v>0</v>
      </c>
      <c r="I61" s="82"/>
      <c r="J61" s="92"/>
      <c r="K61" s="67"/>
      <c r="L61" s="88"/>
      <c r="M61" s="90"/>
      <c r="N61" s="66"/>
      <c r="O61" s="90"/>
      <c r="P61" s="66"/>
      <c r="Q61" s="68"/>
      <c r="R61" s="69"/>
    </row>
    <row r="62" spans="1:18" s="70" customFormat="1" ht="9.6" customHeight="1">
      <c r="A62" s="61"/>
      <c r="B62" s="71"/>
      <c r="C62" s="61"/>
      <c r="D62" s="72"/>
      <c r="E62" s="73"/>
      <c r="F62" s="73"/>
      <c r="G62" s="73"/>
      <c r="H62" s="73"/>
      <c r="I62" s="85"/>
      <c r="J62" s="66"/>
      <c r="K62" s="67"/>
      <c r="L62" s="295"/>
      <c r="M62" s="87" t="s">
        <v>18</v>
      </c>
      <c r="N62" s="77" t="str">
        <f>IF(M62="a",L58,IF(M62="b",L66,""))</f>
        <v>ATLANTICO</v>
      </c>
      <c r="O62" s="91"/>
      <c r="P62" s="66"/>
      <c r="Q62" s="68"/>
      <c r="R62" s="69"/>
    </row>
    <row r="63" spans="1:18" s="70" customFormat="1" ht="9.6" customHeight="1">
      <c r="A63" s="61">
        <v>29</v>
      </c>
      <c r="B63" s="61" t="str">
        <f>IF($D63="","",VLOOKUP($D63,'[7]Prep. Principal S'!$A$11:$J$42,6))</f>
        <v/>
      </c>
      <c r="C63" s="61" t="str">
        <f>IF($D63="","",VLOOKUP($D63,'[7]Prep. Principal S'!$A$11:$J$42,7))</f>
        <v/>
      </c>
      <c r="D63" s="79"/>
      <c r="E63" s="80" t="str">
        <f>UPPER(IF($D63="","",VLOOKUP($D63,'[7]Prep. Principal S'!$A$11:$J$42,2)))</f>
        <v/>
      </c>
      <c r="F63" s="80"/>
      <c r="G63" s="80"/>
      <c r="H63" s="81" t="str">
        <f>IF($D63="","",VLOOKUP($D63,'[7]Prep. Principal S'!$A$11:$J$42,3))</f>
        <v/>
      </c>
      <c r="I63" s="65"/>
      <c r="J63" s="66"/>
      <c r="K63" s="67"/>
      <c r="L63" s="73"/>
      <c r="M63" s="96"/>
      <c r="N63" s="299" t="s">
        <v>90</v>
      </c>
      <c r="O63" s="96"/>
      <c r="P63" s="66"/>
      <c r="Q63" s="68"/>
      <c r="R63" s="69"/>
    </row>
    <row r="64" spans="1:18" s="70" customFormat="1" ht="9.6" customHeight="1">
      <c r="A64" s="61"/>
      <c r="B64" s="71"/>
      <c r="C64" s="61"/>
      <c r="D64" s="72"/>
      <c r="E64" s="73"/>
      <c r="F64" s="75"/>
      <c r="G64" s="73"/>
      <c r="H64" s="75"/>
      <c r="I64" s="76"/>
      <c r="J64" s="88" t="str">
        <f>IF(I64="a",E63,IF(I64="b",E65,""))</f>
        <v/>
      </c>
      <c r="K64" s="78"/>
      <c r="L64" s="73"/>
      <c r="M64" s="90"/>
      <c r="N64" s="89"/>
      <c r="O64" s="96"/>
      <c r="P64" s="66"/>
      <c r="Q64" s="68"/>
      <c r="R64" s="69"/>
    </row>
    <row r="65" spans="1:18" s="70" customFormat="1" ht="9.6" customHeight="1">
      <c r="A65" s="61">
        <v>30</v>
      </c>
      <c r="B65" s="61" t="str">
        <f>IF($D65="","",VLOOKUP($D65,'[7]Prep. Principal S'!$A$11:$J$42,6))</f>
        <v/>
      </c>
      <c r="C65" s="61" t="str">
        <f>IF($D65="","",VLOOKUP($D65,'[7]Prep. Principal S'!$A$11:$J$42,7))</f>
        <v/>
      </c>
      <c r="D65" s="79"/>
      <c r="E65" s="80" t="str">
        <f>UPPER(IF($D65="","",VLOOKUP($D65,'[7]Prep. Principal S'!$A$11:$J$42,2)))</f>
        <v/>
      </c>
      <c r="F65" s="80"/>
      <c r="G65" s="80"/>
      <c r="H65" s="81" t="str">
        <f>IF($D65="","",VLOOKUP($D65,'[7]Prep. Principal S'!$A$11:$J$42,3))</f>
        <v/>
      </c>
      <c r="I65" s="65"/>
      <c r="J65" s="83"/>
      <c r="K65" s="84"/>
      <c r="L65" s="73"/>
      <c r="M65" s="90"/>
      <c r="N65" s="89"/>
      <c r="O65" s="96"/>
      <c r="P65" s="66"/>
      <c r="Q65" s="68"/>
      <c r="R65" s="69"/>
    </row>
    <row r="66" spans="1:18" s="70" customFormat="1" ht="9.6" customHeight="1">
      <c r="A66" s="61"/>
      <c r="B66" s="71"/>
      <c r="C66" s="61"/>
      <c r="D66" s="72"/>
      <c r="E66" s="73"/>
      <c r="F66" s="73"/>
      <c r="G66" s="73"/>
      <c r="H66" s="73"/>
      <c r="I66" s="85"/>
      <c r="J66" s="86"/>
      <c r="K66" s="87" t="s">
        <v>18</v>
      </c>
      <c r="L66" s="77" t="str">
        <f>IF(K66="a",J64,IF(K66="b",J68,""))</f>
        <v>ATLANTICO</v>
      </c>
      <c r="M66" s="91"/>
      <c r="N66" s="89"/>
      <c r="O66" s="96"/>
      <c r="P66" s="66"/>
      <c r="Q66" s="68"/>
      <c r="R66" s="69"/>
    </row>
    <row r="67" spans="1:18" s="70" customFormat="1" ht="9.6" customHeight="1">
      <c r="A67" s="61">
        <v>31</v>
      </c>
      <c r="B67" s="61" t="str">
        <f>IF($D67="","",VLOOKUP($D67,'[7]Prep. Principal S'!$A$11:$J$42,6))</f>
        <v/>
      </c>
      <c r="C67" s="61" t="str">
        <f>IF($D67="","",VLOOKUP($D67,'[7]Prep. Principal S'!$A$11:$J$42,7))</f>
        <v/>
      </c>
      <c r="D67" s="79"/>
      <c r="E67" s="80" t="str">
        <f>UPPER(IF($D67="","",VLOOKUP($D67,'[7]Prep. Principal S'!$A$11:$J$42,2)))</f>
        <v/>
      </c>
      <c r="F67" s="80"/>
      <c r="G67" s="80"/>
      <c r="H67" s="81" t="str">
        <f>IF($D67="","",VLOOKUP($D67,'[7]Prep. Principal S'!$A$11:$J$42,3))</f>
        <v/>
      </c>
      <c r="I67" s="65"/>
      <c r="J67" s="89"/>
      <c r="K67" s="90"/>
      <c r="L67" s="83"/>
      <c r="M67" s="93"/>
      <c r="N67" s="89"/>
      <c r="O67" s="96"/>
      <c r="P67" s="66"/>
      <c r="Q67" s="68"/>
      <c r="R67" s="69"/>
    </row>
    <row r="68" spans="1:18" s="70" customFormat="1" ht="9.6" customHeight="1">
      <c r="A68" s="61"/>
      <c r="B68" s="71"/>
      <c r="C68" s="61"/>
      <c r="D68" s="72"/>
      <c r="E68" s="73"/>
      <c r="F68" s="75"/>
      <c r="G68" s="73"/>
      <c r="H68" s="75"/>
      <c r="I68" s="76" t="s">
        <v>18</v>
      </c>
      <c r="J68" s="77" t="str">
        <f>IF(I68="a",E67,IF(I68="b",E69,""))</f>
        <v>ATLANTICO</v>
      </c>
      <c r="K68" s="91"/>
      <c r="L68" s="86"/>
      <c r="M68" s="94"/>
      <c r="N68" s="89"/>
      <c r="O68" s="96"/>
      <c r="P68" s="66"/>
      <c r="Q68" s="68"/>
      <c r="R68" s="69"/>
    </row>
    <row r="69" spans="1:18" s="70" customFormat="1" ht="9.6" customHeight="1">
      <c r="A69" s="60">
        <v>32</v>
      </c>
      <c r="B69" s="61">
        <f>IF($D69="","",VLOOKUP($D69,'[7]Prep. Principal S'!$A$11:$J$42,6))</f>
        <v>0</v>
      </c>
      <c r="C69" s="61">
        <f>IF($D69="","",VLOOKUP($D69,'[7]Prep. Principal S'!$A$11:$J$42,7))</f>
        <v>106</v>
      </c>
      <c r="D69" s="79">
        <v>2</v>
      </c>
      <c r="E69" s="63" t="str">
        <f>UPPER(IF($D69="","",VLOOKUP($D69,'[7]Prep. Principal S'!$A$11:$J$42,2)))</f>
        <v>ATLANTICO</v>
      </c>
      <c r="F69" s="63"/>
      <c r="G69" s="63"/>
      <c r="H69" s="64">
        <f>IF($D69="","",VLOOKUP($D69,'[7]Prep. Principal S'!$A$11:$J$42,3))</f>
        <v>0</v>
      </c>
      <c r="I69" s="95"/>
      <c r="J69" s="92"/>
      <c r="K69" s="67"/>
      <c r="L69" s="89"/>
      <c r="M69" s="96"/>
      <c r="N69" s="89"/>
      <c r="O69" s="96"/>
      <c r="P69" s="66"/>
      <c r="Q69" s="68"/>
      <c r="R69" s="69"/>
    </row>
    <row r="70" spans="1:18" s="73" customFormat="1" ht="6" customHeight="1">
      <c r="A70" s="109"/>
      <c r="B70" s="80"/>
      <c r="C70" s="80"/>
      <c r="D70" s="110"/>
      <c r="E70" s="63"/>
      <c r="F70" s="63"/>
      <c r="G70" s="63"/>
      <c r="H70" s="63"/>
      <c r="I70" s="111"/>
      <c r="K70" s="112"/>
      <c r="L70" s="88"/>
      <c r="M70" s="113"/>
      <c r="N70" s="88"/>
      <c r="O70" s="113"/>
      <c r="Q70" s="112"/>
    </row>
    <row r="71" spans="1:18" s="120" customFormat="1" ht="10.5" customHeight="1">
      <c r="A71" s="114"/>
      <c r="B71" s="115" t="s">
        <v>32</v>
      </c>
      <c r="C71" s="115"/>
      <c r="D71" s="115"/>
      <c r="E71" s="116"/>
      <c r="F71" s="114"/>
      <c r="G71" s="115" t="s">
        <v>33</v>
      </c>
      <c r="H71" s="117"/>
      <c r="I71" s="115"/>
      <c r="J71" s="118"/>
      <c r="K71" s="119"/>
      <c r="L71" s="117"/>
      <c r="M71" s="119"/>
      <c r="N71" s="118"/>
    </row>
    <row r="72" spans="1:18" s="4" customFormat="1" ht="9" customHeight="1">
      <c r="A72" s="121">
        <v>1</v>
      </c>
      <c r="B72" s="122" t="str">
        <f>IF(D7=1,E7,"")</f>
        <v>BOGOTA</v>
      </c>
      <c r="C72" s="123"/>
      <c r="D72" s="123"/>
      <c r="E72" s="124"/>
      <c r="F72" s="125">
        <v>1</v>
      </c>
      <c r="G72" s="126"/>
      <c r="H72" s="127"/>
      <c r="I72" s="128"/>
      <c r="J72" s="129"/>
      <c r="K72" s="130"/>
      <c r="L72" s="131"/>
      <c r="M72" s="132"/>
      <c r="N72" s="133"/>
    </row>
    <row r="73" spans="1:18" s="4" customFormat="1" ht="9" customHeight="1">
      <c r="A73" s="121">
        <v>2</v>
      </c>
      <c r="B73" s="122" t="str">
        <f>IF(D69=2,E69,"")</f>
        <v>ATLANTICO</v>
      </c>
      <c r="C73" s="123"/>
      <c r="D73" s="123"/>
      <c r="E73" s="124"/>
      <c r="F73" s="125">
        <v>2</v>
      </c>
      <c r="G73" s="126"/>
      <c r="H73" s="127"/>
      <c r="I73" s="128"/>
      <c r="J73" s="129"/>
      <c r="K73" s="134"/>
      <c r="L73" s="135"/>
      <c r="M73" s="134"/>
      <c r="N73" s="136"/>
    </row>
    <row r="74" spans="1:18" s="4" customFormat="1" ht="9" customHeight="1">
      <c r="A74" s="121">
        <v>3</v>
      </c>
      <c r="B74" s="122" t="str">
        <f>IF(D23=3,E23,IF(D53=3,E53,""))</f>
        <v>CASANARE</v>
      </c>
      <c r="C74" s="123"/>
      <c r="D74" s="123"/>
      <c r="E74" s="124"/>
      <c r="F74" s="125">
        <v>3</v>
      </c>
      <c r="G74" s="126"/>
      <c r="H74" s="127"/>
      <c r="I74" s="128"/>
      <c r="J74" s="129"/>
      <c r="K74" s="134"/>
      <c r="L74" s="135"/>
      <c r="M74" s="134"/>
      <c r="N74" s="136"/>
    </row>
    <row r="75" spans="1:18" s="4" customFormat="1" ht="9" customHeight="1">
      <c r="A75" s="121">
        <v>4</v>
      </c>
      <c r="B75" s="122" t="str">
        <f>IF(D23=4,E23,IF(D53=4,E53,""))</f>
        <v>META</v>
      </c>
      <c r="C75" s="123"/>
      <c r="D75" s="123"/>
      <c r="E75" s="124"/>
      <c r="F75" s="125">
        <v>4</v>
      </c>
      <c r="G75" s="126"/>
      <c r="H75" s="127"/>
      <c r="I75" s="128"/>
      <c r="J75" s="129"/>
      <c r="K75" s="132"/>
      <c r="L75" s="137"/>
      <c r="M75" s="138"/>
      <c r="N75" s="139"/>
    </row>
    <row r="76" spans="1:18" s="4" customFormat="1" ht="9" customHeight="1">
      <c r="A76" s="121">
        <v>5</v>
      </c>
      <c r="B76" s="122"/>
      <c r="C76" s="123"/>
      <c r="D76" s="123"/>
      <c r="E76" s="124"/>
      <c r="F76" s="125">
        <v>5</v>
      </c>
      <c r="G76" s="126"/>
      <c r="H76" s="127"/>
      <c r="I76" s="128"/>
      <c r="J76" s="129"/>
      <c r="K76" s="130" t="s">
        <v>34</v>
      </c>
      <c r="L76" s="131"/>
      <c r="M76" s="132"/>
      <c r="N76" s="133"/>
    </row>
    <row r="77" spans="1:18" s="4" customFormat="1" ht="9" customHeight="1">
      <c r="A77" s="121">
        <v>6</v>
      </c>
      <c r="B77" s="122"/>
      <c r="C77" s="123"/>
      <c r="D77" s="123"/>
      <c r="E77" s="124"/>
      <c r="F77" s="125">
        <v>6</v>
      </c>
      <c r="G77" s="126"/>
      <c r="H77" s="127"/>
      <c r="I77" s="128"/>
      <c r="J77" s="129"/>
      <c r="K77" s="134"/>
      <c r="L77" s="135"/>
      <c r="M77" s="134"/>
      <c r="N77" s="136"/>
    </row>
    <row r="78" spans="1:18" s="4" customFormat="1" ht="9" customHeight="1">
      <c r="A78" s="121">
        <v>7</v>
      </c>
      <c r="B78" s="122"/>
      <c r="C78" s="123"/>
      <c r="D78" s="123"/>
      <c r="E78" s="124"/>
      <c r="F78" s="125">
        <v>7</v>
      </c>
      <c r="G78" s="126"/>
      <c r="H78" s="127"/>
      <c r="I78" s="128"/>
      <c r="J78" s="129"/>
      <c r="K78" s="134"/>
      <c r="L78" s="135"/>
      <c r="M78" s="134"/>
      <c r="N78" s="136"/>
    </row>
    <row r="79" spans="1:18" s="4" customFormat="1" ht="9" customHeight="1">
      <c r="A79" s="121">
        <v>8</v>
      </c>
      <c r="B79" s="122"/>
      <c r="C79" s="123"/>
      <c r="D79" s="123"/>
      <c r="E79" s="124"/>
      <c r="F79" s="125">
        <v>8</v>
      </c>
      <c r="G79" s="126"/>
      <c r="H79" s="127"/>
      <c r="I79" s="128"/>
      <c r="J79" s="129"/>
      <c r="K79" s="140" t="str">
        <f>[7]Maestra!A18</f>
        <v>Luis Mario Aristizábal</v>
      </c>
      <c r="L79" s="131"/>
      <c r="M79" s="132"/>
      <c r="N79" s="133"/>
    </row>
  </sheetData>
  <pageMargins left="0.35433070866141736" right="0.35433070866141736" top="0.39370078740157483" bottom="0.39370078740157483" header="0" footer="0"/>
  <pageSetup scale="96" orientation="portrait" horizontalDpi="360" verticalDpi="2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R79"/>
  <sheetViews>
    <sheetView showGridLines="0" showZeros="0" topLeftCell="A19" zoomScaleNormal="100" workbookViewId="0">
      <selection activeCell="P40" sqref="P40"/>
    </sheetView>
  </sheetViews>
  <sheetFormatPr baseColWidth="10" defaultColWidth="9.140625" defaultRowHeight="12.75"/>
  <cols>
    <col min="1" max="1" width="3.28515625" style="141" customWidth="1"/>
    <col min="2" max="2" width="3.28515625" style="1" customWidth="1"/>
    <col min="3" max="3" width="4.7109375" style="1" customWidth="1"/>
    <col min="4" max="4" width="4.28515625" style="1" customWidth="1"/>
    <col min="5" max="5" width="12.7109375" style="1" customWidth="1"/>
    <col min="6" max="6" width="2.7109375" style="1" customWidth="1"/>
    <col min="7" max="7" width="7.7109375" style="1" customWidth="1"/>
    <col min="8" max="8" width="5.85546875" style="1" customWidth="1"/>
    <col min="9" max="9" width="1.7109375" style="142" customWidth="1"/>
    <col min="10" max="10" width="10.7109375" style="1" customWidth="1"/>
    <col min="11" max="11" width="1.7109375" style="142" customWidth="1"/>
    <col min="12" max="12" width="10.7109375" style="1" customWidth="1"/>
    <col min="13" max="13" width="1.7109375" style="143" customWidth="1"/>
    <col min="14" max="14" width="10.7109375" style="1" customWidth="1"/>
    <col min="15" max="15" width="1.7109375" style="142" customWidth="1"/>
    <col min="16" max="16" width="10.7109375" style="1" customWidth="1"/>
    <col min="17" max="17" width="1.7109375" style="143" customWidth="1"/>
    <col min="18" max="18" width="0" style="1" hidden="1" customWidth="1"/>
    <col min="19" max="256" width="9.140625" style="1"/>
    <col min="257" max="258" width="3.28515625" style="1" customWidth="1"/>
    <col min="259" max="259" width="4.7109375" style="1" customWidth="1"/>
    <col min="260" max="260" width="4.28515625" style="1" customWidth="1"/>
    <col min="261" max="261" width="12.7109375" style="1" customWidth="1"/>
    <col min="262" max="262" width="2.7109375" style="1" customWidth="1"/>
    <col min="263" max="263" width="7.7109375" style="1" customWidth="1"/>
    <col min="264" max="264" width="5.85546875" style="1" customWidth="1"/>
    <col min="265" max="265" width="1.7109375" style="1" customWidth="1"/>
    <col min="266" max="266" width="10.7109375" style="1" customWidth="1"/>
    <col min="267" max="267" width="1.7109375" style="1" customWidth="1"/>
    <col min="268" max="268" width="10.7109375" style="1" customWidth="1"/>
    <col min="269" max="269" width="1.7109375" style="1" customWidth="1"/>
    <col min="270" max="270" width="10.7109375" style="1" customWidth="1"/>
    <col min="271" max="271" width="1.7109375" style="1" customWidth="1"/>
    <col min="272" max="272" width="10.7109375" style="1" customWidth="1"/>
    <col min="273" max="273" width="1.7109375" style="1" customWidth="1"/>
    <col min="274" max="274" width="0" style="1" hidden="1" customWidth="1"/>
    <col min="275" max="512" width="9.140625" style="1"/>
    <col min="513" max="514" width="3.28515625" style="1" customWidth="1"/>
    <col min="515" max="515" width="4.7109375" style="1" customWidth="1"/>
    <col min="516" max="516" width="4.28515625" style="1" customWidth="1"/>
    <col min="517" max="517" width="12.7109375" style="1" customWidth="1"/>
    <col min="518" max="518" width="2.7109375" style="1" customWidth="1"/>
    <col min="519" max="519" width="7.7109375" style="1" customWidth="1"/>
    <col min="520" max="520" width="5.85546875" style="1" customWidth="1"/>
    <col min="521" max="521" width="1.7109375" style="1" customWidth="1"/>
    <col min="522" max="522" width="10.7109375" style="1" customWidth="1"/>
    <col min="523" max="523" width="1.7109375" style="1" customWidth="1"/>
    <col min="524" max="524" width="10.7109375" style="1" customWidth="1"/>
    <col min="525" max="525" width="1.7109375" style="1" customWidth="1"/>
    <col min="526" max="526" width="10.7109375" style="1" customWidth="1"/>
    <col min="527" max="527" width="1.7109375" style="1" customWidth="1"/>
    <col min="528" max="528" width="10.7109375" style="1" customWidth="1"/>
    <col min="529" max="529" width="1.7109375" style="1" customWidth="1"/>
    <col min="530" max="530" width="0" style="1" hidden="1" customWidth="1"/>
    <col min="531" max="768" width="9.140625" style="1"/>
    <col min="769" max="770" width="3.28515625" style="1" customWidth="1"/>
    <col min="771" max="771" width="4.7109375" style="1" customWidth="1"/>
    <col min="772" max="772" width="4.28515625" style="1" customWidth="1"/>
    <col min="773" max="773" width="12.7109375" style="1" customWidth="1"/>
    <col min="774" max="774" width="2.7109375" style="1" customWidth="1"/>
    <col min="775" max="775" width="7.7109375" style="1" customWidth="1"/>
    <col min="776" max="776" width="5.85546875" style="1" customWidth="1"/>
    <col min="777" max="777" width="1.7109375" style="1" customWidth="1"/>
    <col min="778" max="778" width="10.7109375" style="1" customWidth="1"/>
    <col min="779" max="779" width="1.7109375" style="1" customWidth="1"/>
    <col min="780" max="780" width="10.7109375" style="1" customWidth="1"/>
    <col min="781" max="781" width="1.7109375" style="1" customWidth="1"/>
    <col min="782" max="782" width="10.7109375" style="1" customWidth="1"/>
    <col min="783" max="783" width="1.7109375" style="1" customWidth="1"/>
    <col min="784" max="784" width="10.7109375" style="1" customWidth="1"/>
    <col min="785" max="785" width="1.7109375" style="1" customWidth="1"/>
    <col min="786" max="786" width="0" style="1" hidden="1" customWidth="1"/>
    <col min="787" max="1024" width="9.140625" style="1"/>
    <col min="1025" max="1026" width="3.28515625" style="1" customWidth="1"/>
    <col min="1027" max="1027" width="4.7109375" style="1" customWidth="1"/>
    <col min="1028" max="1028" width="4.28515625" style="1" customWidth="1"/>
    <col min="1029" max="1029" width="12.7109375" style="1" customWidth="1"/>
    <col min="1030" max="1030" width="2.7109375" style="1" customWidth="1"/>
    <col min="1031" max="1031" width="7.7109375" style="1" customWidth="1"/>
    <col min="1032" max="1032" width="5.85546875" style="1" customWidth="1"/>
    <col min="1033" max="1033" width="1.7109375" style="1" customWidth="1"/>
    <col min="1034" max="1034" width="10.7109375" style="1" customWidth="1"/>
    <col min="1035" max="1035" width="1.7109375" style="1" customWidth="1"/>
    <col min="1036" max="1036" width="10.7109375" style="1" customWidth="1"/>
    <col min="1037" max="1037" width="1.7109375" style="1" customWidth="1"/>
    <col min="1038" max="1038" width="10.7109375" style="1" customWidth="1"/>
    <col min="1039" max="1039" width="1.7109375" style="1" customWidth="1"/>
    <col min="1040" max="1040" width="10.7109375" style="1" customWidth="1"/>
    <col min="1041" max="1041" width="1.7109375" style="1" customWidth="1"/>
    <col min="1042" max="1042" width="0" style="1" hidden="1" customWidth="1"/>
    <col min="1043" max="1280" width="9.140625" style="1"/>
    <col min="1281" max="1282" width="3.28515625" style="1" customWidth="1"/>
    <col min="1283" max="1283" width="4.7109375" style="1" customWidth="1"/>
    <col min="1284" max="1284" width="4.28515625" style="1" customWidth="1"/>
    <col min="1285" max="1285" width="12.7109375" style="1" customWidth="1"/>
    <col min="1286" max="1286" width="2.7109375" style="1" customWidth="1"/>
    <col min="1287" max="1287" width="7.7109375" style="1" customWidth="1"/>
    <col min="1288" max="1288" width="5.85546875" style="1" customWidth="1"/>
    <col min="1289" max="1289" width="1.7109375" style="1" customWidth="1"/>
    <col min="1290" max="1290" width="10.7109375" style="1" customWidth="1"/>
    <col min="1291" max="1291" width="1.7109375" style="1" customWidth="1"/>
    <col min="1292" max="1292" width="10.7109375" style="1" customWidth="1"/>
    <col min="1293" max="1293" width="1.7109375" style="1" customWidth="1"/>
    <col min="1294" max="1294" width="10.7109375" style="1" customWidth="1"/>
    <col min="1295" max="1295" width="1.7109375" style="1" customWidth="1"/>
    <col min="1296" max="1296" width="10.7109375" style="1" customWidth="1"/>
    <col min="1297" max="1297" width="1.7109375" style="1" customWidth="1"/>
    <col min="1298" max="1298" width="0" style="1" hidden="1" customWidth="1"/>
    <col min="1299" max="1536" width="9.140625" style="1"/>
    <col min="1537" max="1538" width="3.28515625" style="1" customWidth="1"/>
    <col min="1539" max="1539" width="4.7109375" style="1" customWidth="1"/>
    <col min="1540" max="1540" width="4.28515625" style="1" customWidth="1"/>
    <col min="1541" max="1541" width="12.7109375" style="1" customWidth="1"/>
    <col min="1542" max="1542" width="2.7109375" style="1" customWidth="1"/>
    <col min="1543" max="1543" width="7.7109375" style="1" customWidth="1"/>
    <col min="1544" max="1544" width="5.85546875" style="1" customWidth="1"/>
    <col min="1545" max="1545" width="1.7109375" style="1" customWidth="1"/>
    <col min="1546" max="1546" width="10.7109375" style="1" customWidth="1"/>
    <col min="1547" max="1547" width="1.7109375" style="1" customWidth="1"/>
    <col min="1548" max="1548" width="10.7109375" style="1" customWidth="1"/>
    <col min="1549" max="1549" width="1.7109375" style="1" customWidth="1"/>
    <col min="1550" max="1550" width="10.7109375" style="1" customWidth="1"/>
    <col min="1551" max="1551" width="1.7109375" style="1" customWidth="1"/>
    <col min="1552" max="1552" width="10.7109375" style="1" customWidth="1"/>
    <col min="1553" max="1553" width="1.7109375" style="1" customWidth="1"/>
    <col min="1554" max="1554" width="0" style="1" hidden="1" customWidth="1"/>
    <col min="1555" max="1792" width="9.140625" style="1"/>
    <col min="1793" max="1794" width="3.28515625" style="1" customWidth="1"/>
    <col min="1795" max="1795" width="4.7109375" style="1" customWidth="1"/>
    <col min="1796" max="1796" width="4.28515625" style="1" customWidth="1"/>
    <col min="1797" max="1797" width="12.7109375" style="1" customWidth="1"/>
    <col min="1798" max="1798" width="2.7109375" style="1" customWidth="1"/>
    <col min="1799" max="1799" width="7.7109375" style="1" customWidth="1"/>
    <col min="1800" max="1800" width="5.85546875" style="1" customWidth="1"/>
    <col min="1801" max="1801" width="1.7109375" style="1" customWidth="1"/>
    <col min="1802" max="1802" width="10.7109375" style="1" customWidth="1"/>
    <col min="1803" max="1803" width="1.7109375" style="1" customWidth="1"/>
    <col min="1804" max="1804" width="10.7109375" style="1" customWidth="1"/>
    <col min="1805" max="1805" width="1.7109375" style="1" customWidth="1"/>
    <col min="1806" max="1806" width="10.7109375" style="1" customWidth="1"/>
    <col min="1807" max="1807" width="1.7109375" style="1" customWidth="1"/>
    <col min="1808" max="1808" width="10.7109375" style="1" customWidth="1"/>
    <col min="1809" max="1809" width="1.7109375" style="1" customWidth="1"/>
    <col min="1810" max="1810" width="0" style="1" hidden="1" customWidth="1"/>
    <col min="1811" max="2048" width="9.140625" style="1"/>
    <col min="2049" max="2050" width="3.28515625" style="1" customWidth="1"/>
    <col min="2051" max="2051" width="4.7109375" style="1" customWidth="1"/>
    <col min="2052" max="2052" width="4.28515625" style="1" customWidth="1"/>
    <col min="2053" max="2053" width="12.7109375" style="1" customWidth="1"/>
    <col min="2054" max="2054" width="2.7109375" style="1" customWidth="1"/>
    <col min="2055" max="2055" width="7.7109375" style="1" customWidth="1"/>
    <col min="2056" max="2056" width="5.85546875" style="1" customWidth="1"/>
    <col min="2057" max="2057" width="1.7109375" style="1" customWidth="1"/>
    <col min="2058" max="2058" width="10.7109375" style="1" customWidth="1"/>
    <col min="2059" max="2059" width="1.7109375" style="1" customWidth="1"/>
    <col min="2060" max="2060" width="10.7109375" style="1" customWidth="1"/>
    <col min="2061" max="2061" width="1.7109375" style="1" customWidth="1"/>
    <col min="2062" max="2062" width="10.7109375" style="1" customWidth="1"/>
    <col min="2063" max="2063" width="1.7109375" style="1" customWidth="1"/>
    <col min="2064" max="2064" width="10.7109375" style="1" customWidth="1"/>
    <col min="2065" max="2065" width="1.7109375" style="1" customWidth="1"/>
    <col min="2066" max="2066" width="0" style="1" hidden="1" customWidth="1"/>
    <col min="2067" max="2304" width="9.140625" style="1"/>
    <col min="2305" max="2306" width="3.28515625" style="1" customWidth="1"/>
    <col min="2307" max="2307" width="4.7109375" style="1" customWidth="1"/>
    <col min="2308" max="2308" width="4.28515625" style="1" customWidth="1"/>
    <col min="2309" max="2309" width="12.7109375" style="1" customWidth="1"/>
    <col min="2310" max="2310" width="2.7109375" style="1" customWidth="1"/>
    <col min="2311" max="2311" width="7.7109375" style="1" customWidth="1"/>
    <col min="2312" max="2312" width="5.85546875" style="1" customWidth="1"/>
    <col min="2313" max="2313" width="1.7109375" style="1" customWidth="1"/>
    <col min="2314" max="2314" width="10.7109375" style="1" customWidth="1"/>
    <col min="2315" max="2315" width="1.7109375" style="1" customWidth="1"/>
    <col min="2316" max="2316" width="10.7109375" style="1" customWidth="1"/>
    <col min="2317" max="2317" width="1.7109375" style="1" customWidth="1"/>
    <col min="2318" max="2318" width="10.7109375" style="1" customWidth="1"/>
    <col min="2319" max="2319" width="1.7109375" style="1" customWidth="1"/>
    <col min="2320" max="2320" width="10.7109375" style="1" customWidth="1"/>
    <col min="2321" max="2321" width="1.7109375" style="1" customWidth="1"/>
    <col min="2322" max="2322" width="0" style="1" hidden="1" customWidth="1"/>
    <col min="2323" max="2560" width="9.140625" style="1"/>
    <col min="2561" max="2562" width="3.28515625" style="1" customWidth="1"/>
    <col min="2563" max="2563" width="4.7109375" style="1" customWidth="1"/>
    <col min="2564" max="2564" width="4.28515625" style="1" customWidth="1"/>
    <col min="2565" max="2565" width="12.7109375" style="1" customWidth="1"/>
    <col min="2566" max="2566" width="2.7109375" style="1" customWidth="1"/>
    <col min="2567" max="2567" width="7.7109375" style="1" customWidth="1"/>
    <col min="2568" max="2568" width="5.85546875" style="1" customWidth="1"/>
    <col min="2569" max="2569" width="1.7109375" style="1" customWidth="1"/>
    <col min="2570" max="2570" width="10.7109375" style="1" customWidth="1"/>
    <col min="2571" max="2571" width="1.7109375" style="1" customWidth="1"/>
    <col min="2572" max="2572" width="10.7109375" style="1" customWidth="1"/>
    <col min="2573" max="2573" width="1.7109375" style="1" customWidth="1"/>
    <col min="2574" max="2574" width="10.7109375" style="1" customWidth="1"/>
    <col min="2575" max="2575" width="1.7109375" style="1" customWidth="1"/>
    <col min="2576" max="2576" width="10.7109375" style="1" customWidth="1"/>
    <col min="2577" max="2577" width="1.7109375" style="1" customWidth="1"/>
    <col min="2578" max="2578" width="0" style="1" hidden="1" customWidth="1"/>
    <col min="2579" max="2816" width="9.140625" style="1"/>
    <col min="2817" max="2818" width="3.28515625" style="1" customWidth="1"/>
    <col min="2819" max="2819" width="4.7109375" style="1" customWidth="1"/>
    <col min="2820" max="2820" width="4.28515625" style="1" customWidth="1"/>
    <col min="2821" max="2821" width="12.7109375" style="1" customWidth="1"/>
    <col min="2822" max="2822" width="2.7109375" style="1" customWidth="1"/>
    <col min="2823" max="2823" width="7.7109375" style="1" customWidth="1"/>
    <col min="2824" max="2824" width="5.85546875" style="1" customWidth="1"/>
    <col min="2825" max="2825" width="1.7109375" style="1" customWidth="1"/>
    <col min="2826" max="2826" width="10.7109375" style="1" customWidth="1"/>
    <col min="2827" max="2827" width="1.7109375" style="1" customWidth="1"/>
    <col min="2828" max="2828" width="10.7109375" style="1" customWidth="1"/>
    <col min="2829" max="2829" width="1.7109375" style="1" customWidth="1"/>
    <col min="2830" max="2830" width="10.7109375" style="1" customWidth="1"/>
    <col min="2831" max="2831" width="1.7109375" style="1" customWidth="1"/>
    <col min="2832" max="2832" width="10.7109375" style="1" customWidth="1"/>
    <col min="2833" max="2833" width="1.7109375" style="1" customWidth="1"/>
    <col min="2834" max="2834" width="0" style="1" hidden="1" customWidth="1"/>
    <col min="2835" max="3072" width="9.140625" style="1"/>
    <col min="3073" max="3074" width="3.28515625" style="1" customWidth="1"/>
    <col min="3075" max="3075" width="4.7109375" style="1" customWidth="1"/>
    <col min="3076" max="3076" width="4.28515625" style="1" customWidth="1"/>
    <col min="3077" max="3077" width="12.7109375" style="1" customWidth="1"/>
    <col min="3078" max="3078" width="2.7109375" style="1" customWidth="1"/>
    <col min="3079" max="3079" width="7.7109375" style="1" customWidth="1"/>
    <col min="3080" max="3080" width="5.85546875" style="1" customWidth="1"/>
    <col min="3081" max="3081" width="1.7109375" style="1" customWidth="1"/>
    <col min="3082" max="3082" width="10.7109375" style="1" customWidth="1"/>
    <col min="3083" max="3083" width="1.7109375" style="1" customWidth="1"/>
    <col min="3084" max="3084" width="10.7109375" style="1" customWidth="1"/>
    <col min="3085" max="3085" width="1.7109375" style="1" customWidth="1"/>
    <col min="3086" max="3086" width="10.7109375" style="1" customWidth="1"/>
    <col min="3087" max="3087" width="1.7109375" style="1" customWidth="1"/>
    <col min="3088" max="3088" width="10.7109375" style="1" customWidth="1"/>
    <col min="3089" max="3089" width="1.7109375" style="1" customWidth="1"/>
    <col min="3090" max="3090" width="0" style="1" hidden="1" customWidth="1"/>
    <col min="3091" max="3328" width="9.140625" style="1"/>
    <col min="3329" max="3330" width="3.28515625" style="1" customWidth="1"/>
    <col min="3331" max="3331" width="4.7109375" style="1" customWidth="1"/>
    <col min="3332" max="3332" width="4.28515625" style="1" customWidth="1"/>
    <col min="3333" max="3333" width="12.7109375" style="1" customWidth="1"/>
    <col min="3334" max="3334" width="2.7109375" style="1" customWidth="1"/>
    <col min="3335" max="3335" width="7.7109375" style="1" customWidth="1"/>
    <col min="3336" max="3336" width="5.85546875" style="1" customWidth="1"/>
    <col min="3337" max="3337" width="1.7109375" style="1" customWidth="1"/>
    <col min="3338" max="3338" width="10.7109375" style="1" customWidth="1"/>
    <col min="3339" max="3339" width="1.7109375" style="1" customWidth="1"/>
    <col min="3340" max="3340" width="10.7109375" style="1" customWidth="1"/>
    <col min="3341" max="3341" width="1.7109375" style="1" customWidth="1"/>
    <col min="3342" max="3342" width="10.7109375" style="1" customWidth="1"/>
    <col min="3343" max="3343" width="1.7109375" style="1" customWidth="1"/>
    <col min="3344" max="3344" width="10.7109375" style="1" customWidth="1"/>
    <col min="3345" max="3345" width="1.7109375" style="1" customWidth="1"/>
    <col min="3346" max="3346" width="0" style="1" hidden="1" customWidth="1"/>
    <col min="3347" max="3584" width="9.140625" style="1"/>
    <col min="3585" max="3586" width="3.28515625" style="1" customWidth="1"/>
    <col min="3587" max="3587" width="4.7109375" style="1" customWidth="1"/>
    <col min="3588" max="3588" width="4.28515625" style="1" customWidth="1"/>
    <col min="3589" max="3589" width="12.7109375" style="1" customWidth="1"/>
    <col min="3590" max="3590" width="2.7109375" style="1" customWidth="1"/>
    <col min="3591" max="3591" width="7.7109375" style="1" customWidth="1"/>
    <col min="3592" max="3592" width="5.85546875" style="1" customWidth="1"/>
    <col min="3593" max="3593" width="1.7109375" style="1" customWidth="1"/>
    <col min="3594" max="3594" width="10.7109375" style="1" customWidth="1"/>
    <col min="3595" max="3595" width="1.7109375" style="1" customWidth="1"/>
    <col min="3596" max="3596" width="10.7109375" style="1" customWidth="1"/>
    <col min="3597" max="3597" width="1.7109375" style="1" customWidth="1"/>
    <col min="3598" max="3598" width="10.7109375" style="1" customWidth="1"/>
    <col min="3599" max="3599" width="1.7109375" style="1" customWidth="1"/>
    <col min="3600" max="3600" width="10.7109375" style="1" customWidth="1"/>
    <col min="3601" max="3601" width="1.7109375" style="1" customWidth="1"/>
    <col min="3602" max="3602" width="0" style="1" hidden="1" customWidth="1"/>
    <col min="3603" max="3840" width="9.140625" style="1"/>
    <col min="3841" max="3842" width="3.28515625" style="1" customWidth="1"/>
    <col min="3843" max="3843" width="4.7109375" style="1" customWidth="1"/>
    <col min="3844" max="3844" width="4.28515625" style="1" customWidth="1"/>
    <col min="3845" max="3845" width="12.7109375" style="1" customWidth="1"/>
    <col min="3846" max="3846" width="2.7109375" style="1" customWidth="1"/>
    <col min="3847" max="3847" width="7.7109375" style="1" customWidth="1"/>
    <col min="3848" max="3848" width="5.85546875" style="1" customWidth="1"/>
    <col min="3849" max="3849" width="1.7109375" style="1" customWidth="1"/>
    <col min="3850" max="3850" width="10.7109375" style="1" customWidth="1"/>
    <col min="3851" max="3851" width="1.7109375" style="1" customWidth="1"/>
    <col min="3852" max="3852" width="10.7109375" style="1" customWidth="1"/>
    <col min="3853" max="3853" width="1.7109375" style="1" customWidth="1"/>
    <col min="3854" max="3854" width="10.7109375" style="1" customWidth="1"/>
    <col min="3855" max="3855" width="1.7109375" style="1" customWidth="1"/>
    <col min="3856" max="3856" width="10.7109375" style="1" customWidth="1"/>
    <col min="3857" max="3857" width="1.7109375" style="1" customWidth="1"/>
    <col min="3858" max="3858" width="0" style="1" hidden="1" customWidth="1"/>
    <col min="3859" max="4096" width="9.140625" style="1"/>
    <col min="4097" max="4098" width="3.28515625" style="1" customWidth="1"/>
    <col min="4099" max="4099" width="4.7109375" style="1" customWidth="1"/>
    <col min="4100" max="4100" width="4.28515625" style="1" customWidth="1"/>
    <col min="4101" max="4101" width="12.7109375" style="1" customWidth="1"/>
    <col min="4102" max="4102" width="2.7109375" style="1" customWidth="1"/>
    <col min="4103" max="4103" width="7.7109375" style="1" customWidth="1"/>
    <col min="4104" max="4104" width="5.85546875" style="1" customWidth="1"/>
    <col min="4105" max="4105" width="1.7109375" style="1" customWidth="1"/>
    <col min="4106" max="4106" width="10.7109375" style="1" customWidth="1"/>
    <col min="4107" max="4107" width="1.7109375" style="1" customWidth="1"/>
    <col min="4108" max="4108" width="10.7109375" style="1" customWidth="1"/>
    <col min="4109" max="4109" width="1.7109375" style="1" customWidth="1"/>
    <col min="4110" max="4110" width="10.7109375" style="1" customWidth="1"/>
    <col min="4111" max="4111" width="1.7109375" style="1" customWidth="1"/>
    <col min="4112" max="4112" width="10.7109375" style="1" customWidth="1"/>
    <col min="4113" max="4113" width="1.7109375" style="1" customWidth="1"/>
    <col min="4114" max="4114" width="0" style="1" hidden="1" customWidth="1"/>
    <col min="4115" max="4352" width="9.140625" style="1"/>
    <col min="4353" max="4354" width="3.28515625" style="1" customWidth="1"/>
    <col min="4355" max="4355" width="4.7109375" style="1" customWidth="1"/>
    <col min="4356" max="4356" width="4.28515625" style="1" customWidth="1"/>
    <col min="4357" max="4357" width="12.7109375" style="1" customWidth="1"/>
    <col min="4358" max="4358" width="2.7109375" style="1" customWidth="1"/>
    <col min="4359" max="4359" width="7.7109375" style="1" customWidth="1"/>
    <col min="4360" max="4360" width="5.85546875" style="1" customWidth="1"/>
    <col min="4361" max="4361" width="1.7109375" style="1" customWidth="1"/>
    <col min="4362" max="4362" width="10.7109375" style="1" customWidth="1"/>
    <col min="4363" max="4363" width="1.7109375" style="1" customWidth="1"/>
    <col min="4364" max="4364" width="10.7109375" style="1" customWidth="1"/>
    <col min="4365" max="4365" width="1.7109375" style="1" customWidth="1"/>
    <col min="4366" max="4366" width="10.7109375" style="1" customWidth="1"/>
    <col min="4367" max="4367" width="1.7109375" style="1" customWidth="1"/>
    <col min="4368" max="4368" width="10.7109375" style="1" customWidth="1"/>
    <col min="4369" max="4369" width="1.7109375" style="1" customWidth="1"/>
    <col min="4370" max="4370" width="0" style="1" hidden="1" customWidth="1"/>
    <col min="4371" max="4608" width="9.140625" style="1"/>
    <col min="4609" max="4610" width="3.28515625" style="1" customWidth="1"/>
    <col min="4611" max="4611" width="4.7109375" style="1" customWidth="1"/>
    <col min="4612" max="4612" width="4.28515625" style="1" customWidth="1"/>
    <col min="4613" max="4613" width="12.7109375" style="1" customWidth="1"/>
    <col min="4614" max="4614" width="2.7109375" style="1" customWidth="1"/>
    <col min="4615" max="4615" width="7.7109375" style="1" customWidth="1"/>
    <col min="4616" max="4616" width="5.85546875" style="1" customWidth="1"/>
    <col min="4617" max="4617" width="1.7109375" style="1" customWidth="1"/>
    <col min="4618" max="4618" width="10.7109375" style="1" customWidth="1"/>
    <col min="4619" max="4619" width="1.7109375" style="1" customWidth="1"/>
    <col min="4620" max="4620" width="10.7109375" style="1" customWidth="1"/>
    <col min="4621" max="4621" width="1.7109375" style="1" customWidth="1"/>
    <col min="4622" max="4622" width="10.7109375" style="1" customWidth="1"/>
    <col min="4623" max="4623" width="1.7109375" style="1" customWidth="1"/>
    <col min="4624" max="4624" width="10.7109375" style="1" customWidth="1"/>
    <col min="4625" max="4625" width="1.7109375" style="1" customWidth="1"/>
    <col min="4626" max="4626" width="0" style="1" hidden="1" customWidth="1"/>
    <col min="4627" max="4864" width="9.140625" style="1"/>
    <col min="4865" max="4866" width="3.28515625" style="1" customWidth="1"/>
    <col min="4867" max="4867" width="4.7109375" style="1" customWidth="1"/>
    <col min="4868" max="4868" width="4.28515625" style="1" customWidth="1"/>
    <col min="4869" max="4869" width="12.7109375" style="1" customWidth="1"/>
    <col min="4870" max="4870" width="2.7109375" style="1" customWidth="1"/>
    <col min="4871" max="4871" width="7.7109375" style="1" customWidth="1"/>
    <col min="4872" max="4872" width="5.85546875" style="1" customWidth="1"/>
    <col min="4873" max="4873" width="1.7109375" style="1" customWidth="1"/>
    <col min="4874" max="4874" width="10.7109375" style="1" customWidth="1"/>
    <col min="4875" max="4875" width="1.7109375" style="1" customWidth="1"/>
    <col min="4876" max="4876" width="10.7109375" style="1" customWidth="1"/>
    <col min="4877" max="4877" width="1.7109375" style="1" customWidth="1"/>
    <col min="4878" max="4878" width="10.7109375" style="1" customWidth="1"/>
    <col min="4879" max="4879" width="1.7109375" style="1" customWidth="1"/>
    <col min="4880" max="4880" width="10.7109375" style="1" customWidth="1"/>
    <col min="4881" max="4881" width="1.7109375" style="1" customWidth="1"/>
    <col min="4882" max="4882" width="0" style="1" hidden="1" customWidth="1"/>
    <col min="4883" max="5120" width="9.140625" style="1"/>
    <col min="5121" max="5122" width="3.28515625" style="1" customWidth="1"/>
    <col min="5123" max="5123" width="4.7109375" style="1" customWidth="1"/>
    <col min="5124" max="5124" width="4.28515625" style="1" customWidth="1"/>
    <col min="5125" max="5125" width="12.7109375" style="1" customWidth="1"/>
    <col min="5126" max="5126" width="2.7109375" style="1" customWidth="1"/>
    <col min="5127" max="5127" width="7.7109375" style="1" customWidth="1"/>
    <col min="5128" max="5128" width="5.85546875" style="1" customWidth="1"/>
    <col min="5129" max="5129" width="1.7109375" style="1" customWidth="1"/>
    <col min="5130" max="5130" width="10.7109375" style="1" customWidth="1"/>
    <col min="5131" max="5131" width="1.7109375" style="1" customWidth="1"/>
    <col min="5132" max="5132" width="10.7109375" style="1" customWidth="1"/>
    <col min="5133" max="5133" width="1.7109375" style="1" customWidth="1"/>
    <col min="5134" max="5134" width="10.7109375" style="1" customWidth="1"/>
    <col min="5135" max="5135" width="1.7109375" style="1" customWidth="1"/>
    <col min="5136" max="5136" width="10.7109375" style="1" customWidth="1"/>
    <col min="5137" max="5137" width="1.7109375" style="1" customWidth="1"/>
    <col min="5138" max="5138" width="0" style="1" hidden="1" customWidth="1"/>
    <col min="5139" max="5376" width="9.140625" style="1"/>
    <col min="5377" max="5378" width="3.28515625" style="1" customWidth="1"/>
    <col min="5379" max="5379" width="4.7109375" style="1" customWidth="1"/>
    <col min="5380" max="5380" width="4.28515625" style="1" customWidth="1"/>
    <col min="5381" max="5381" width="12.7109375" style="1" customWidth="1"/>
    <col min="5382" max="5382" width="2.7109375" style="1" customWidth="1"/>
    <col min="5383" max="5383" width="7.7109375" style="1" customWidth="1"/>
    <col min="5384" max="5384" width="5.85546875" style="1" customWidth="1"/>
    <col min="5385" max="5385" width="1.7109375" style="1" customWidth="1"/>
    <col min="5386" max="5386" width="10.7109375" style="1" customWidth="1"/>
    <col min="5387" max="5387" width="1.7109375" style="1" customWidth="1"/>
    <col min="5388" max="5388" width="10.7109375" style="1" customWidth="1"/>
    <col min="5389" max="5389" width="1.7109375" style="1" customWidth="1"/>
    <col min="5390" max="5390" width="10.7109375" style="1" customWidth="1"/>
    <col min="5391" max="5391" width="1.7109375" style="1" customWidth="1"/>
    <col min="5392" max="5392" width="10.7109375" style="1" customWidth="1"/>
    <col min="5393" max="5393" width="1.7109375" style="1" customWidth="1"/>
    <col min="5394" max="5394" width="0" style="1" hidden="1" customWidth="1"/>
    <col min="5395" max="5632" width="9.140625" style="1"/>
    <col min="5633" max="5634" width="3.28515625" style="1" customWidth="1"/>
    <col min="5635" max="5635" width="4.7109375" style="1" customWidth="1"/>
    <col min="5636" max="5636" width="4.28515625" style="1" customWidth="1"/>
    <col min="5637" max="5637" width="12.7109375" style="1" customWidth="1"/>
    <col min="5638" max="5638" width="2.7109375" style="1" customWidth="1"/>
    <col min="5639" max="5639" width="7.7109375" style="1" customWidth="1"/>
    <col min="5640" max="5640" width="5.85546875" style="1" customWidth="1"/>
    <col min="5641" max="5641" width="1.7109375" style="1" customWidth="1"/>
    <col min="5642" max="5642" width="10.7109375" style="1" customWidth="1"/>
    <col min="5643" max="5643" width="1.7109375" style="1" customWidth="1"/>
    <col min="5644" max="5644" width="10.7109375" style="1" customWidth="1"/>
    <col min="5645" max="5645" width="1.7109375" style="1" customWidth="1"/>
    <col min="5646" max="5646" width="10.7109375" style="1" customWidth="1"/>
    <col min="5647" max="5647" width="1.7109375" style="1" customWidth="1"/>
    <col min="5648" max="5648" width="10.7109375" style="1" customWidth="1"/>
    <col min="5649" max="5649" width="1.7109375" style="1" customWidth="1"/>
    <col min="5650" max="5650" width="0" style="1" hidden="1" customWidth="1"/>
    <col min="5651" max="5888" width="9.140625" style="1"/>
    <col min="5889" max="5890" width="3.28515625" style="1" customWidth="1"/>
    <col min="5891" max="5891" width="4.7109375" style="1" customWidth="1"/>
    <col min="5892" max="5892" width="4.28515625" style="1" customWidth="1"/>
    <col min="5893" max="5893" width="12.7109375" style="1" customWidth="1"/>
    <col min="5894" max="5894" width="2.7109375" style="1" customWidth="1"/>
    <col min="5895" max="5895" width="7.7109375" style="1" customWidth="1"/>
    <col min="5896" max="5896" width="5.85546875" style="1" customWidth="1"/>
    <col min="5897" max="5897" width="1.7109375" style="1" customWidth="1"/>
    <col min="5898" max="5898" width="10.7109375" style="1" customWidth="1"/>
    <col min="5899" max="5899" width="1.7109375" style="1" customWidth="1"/>
    <col min="5900" max="5900" width="10.7109375" style="1" customWidth="1"/>
    <col min="5901" max="5901" width="1.7109375" style="1" customWidth="1"/>
    <col min="5902" max="5902" width="10.7109375" style="1" customWidth="1"/>
    <col min="5903" max="5903" width="1.7109375" style="1" customWidth="1"/>
    <col min="5904" max="5904" width="10.7109375" style="1" customWidth="1"/>
    <col min="5905" max="5905" width="1.7109375" style="1" customWidth="1"/>
    <col min="5906" max="5906" width="0" style="1" hidden="1" customWidth="1"/>
    <col min="5907" max="6144" width="9.140625" style="1"/>
    <col min="6145" max="6146" width="3.28515625" style="1" customWidth="1"/>
    <col min="6147" max="6147" width="4.7109375" style="1" customWidth="1"/>
    <col min="6148" max="6148" width="4.28515625" style="1" customWidth="1"/>
    <col min="6149" max="6149" width="12.7109375" style="1" customWidth="1"/>
    <col min="6150" max="6150" width="2.7109375" style="1" customWidth="1"/>
    <col min="6151" max="6151" width="7.7109375" style="1" customWidth="1"/>
    <col min="6152" max="6152" width="5.85546875" style="1" customWidth="1"/>
    <col min="6153" max="6153" width="1.7109375" style="1" customWidth="1"/>
    <col min="6154" max="6154" width="10.7109375" style="1" customWidth="1"/>
    <col min="6155" max="6155" width="1.7109375" style="1" customWidth="1"/>
    <col min="6156" max="6156" width="10.7109375" style="1" customWidth="1"/>
    <col min="6157" max="6157" width="1.7109375" style="1" customWidth="1"/>
    <col min="6158" max="6158" width="10.7109375" style="1" customWidth="1"/>
    <col min="6159" max="6159" width="1.7109375" style="1" customWidth="1"/>
    <col min="6160" max="6160" width="10.7109375" style="1" customWidth="1"/>
    <col min="6161" max="6161" width="1.7109375" style="1" customWidth="1"/>
    <col min="6162" max="6162" width="0" style="1" hidden="1" customWidth="1"/>
    <col min="6163" max="6400" width="9.140625" style="1"/>
    <col min="6401" max="6402" width="3.28515625" style="1" customWidth="1"/>
    <col min="6403" max="6403" width="4.7109375" style="1" customWidth="1"/>
    <col min="6404" max="6404" width="4.28515625" style="1" customWidth="1"/>
    <col min="6405" max="6405" width="12.7109375" style="1" customWidth="1"/>
    <col min="6406" max="6406" width="2.7109375" style="1" customWidth="1"/>
    <col min="6407" max="6407" width="7.7109375" style="1" customWidth="1"/>
    <col min="6408" max="6408" width="5.85546875" style="1" customWidth="1"/>
    <col min="6409" max="6409" width="1.7109375" style="1" customWidth="1"/>
    <col min="6410" max="6410" width="10.7109375" style="1" customWidth="1"/>
    <col min="6411" max="6411" width="1.7109375" style="1" customWidth="1"/>
    <col min="6412" max="6412" width="10.7109375" style="1" customWidth="1"/>
    <col min="6413" max="6413" width="1.7109375" style="1" customWidth="1"/>
    <col min="6414" max="6414" width="10.7109375" style="1" customWidth="1"/>
    <col min="6415" max="6415" width="1.7109375" style="1" customWidth="1"/>
    <col min="6416" max="6416" width="10.7109375" style="1" customWidth="1"/>
    <col min="6417" max="6417" width="1.7109375" style="1" customWidth="1"/>
    <col min="6418" max="6418" width="0" style="1" hidden="1" customWidth="1"/>
    <col min="6419" max="6656" width="9.140625" style="1"/>
    <col min="6657" max="6658" width="3.28515625" style="1" customWidth="1"/>
    <col min="6659" max="6659" width="4.7109375" style="1" customWidth="1"/>
    <col min="6660" max="6660" width="4.28515625" style="1" customWidth="1"/>
    <col min="6661" max="6661" width="12.7109375" style="1" customWidth="1"/>
    <col min="6662" max="6662" width="2.7109375" style="1" customWidth="1"/>
    <col min="6663" max="6663" width="7.7109375" style="1" customWidth="1"/>
    <col min="6664" max="6664" width="5.85546875" style="1" customWidth="1"/>
    <col min="6665" max="6665" width="1.7109375" style="1" customWidth="1"/>
    <col min="6666" max="6666" width="10.7109375" style="1" customWidth="1"/>
    <col min="6667" max="6667" width="1.7109375" style="1" customWidth="1"/>
    <col min="6668" max="6668" width="10.7109375" style="1" customWidth="1"/>
    <col min="6669" max="6669" width="1.7109375" style="1" customWidth="1"/>
    <col min="6670" max="6670" width="10.7109375" style="1" customWidth="1"/>
    <col min="6671" max="6671" width="1.7109375" style="1" customWidth="1"/>
    <col min="6672" max="6672" width="10.7109375" style="1" customWidth="1"/>
    <col min="6673" max="6673" width="1.7109375" style="1" customWidth="1"/>
    <col min="6674" max="6674" width="0" style="1" hidden="1" customWidth="1"/>
    <col min="6675" max="6912" width="9.140625" style="1"/>
    <col min="6913" max="6914" width="3.28515625" style="1" customWidth="1"/>
    <col min="6915" max="6915" width="4.7109375" style="1" customWidth="1"/>
    <col min="6916" max="6916" width="4.28515625" style="1" customWidth="1"/>
    <col min="6917" max="6917" width="12.7109375" style="1" customWidth="1"/>
    <col min="6918" max="6918" width="2.7109375" style="1" customWidth="1"/>
    <col min="6919" max="6919" width="7.7109375" style="1" customWidth="1"/>
    <col min="6920" max="6920" width="5.85546875" style="1" customWidth="1"/>
    <col min="6921" max="6921" width="1.7109375" style="1" customWidth="1"/>
    <col min="6922" max="6922" width="10.7109375" style="1" customWidth="1"/>
    <col min="6923" max="6923" width="1.7109375" style="1" customWidth="1"/>
    <col min="6924" max="6924" width="10.7109375" style="1" customWidth="1"/>
    <col min="6925" max="6925" width="1.7109375" style="1" customWidth="1"/>
    <col min="6926" max="6926" width="10.7109375" style="1" customWidth="1"/>
    <col min="6927" max="6927" width="1.7109375" style="1" customWidth="1"/>
    <col min="6928" max="6928" width="10.7109375" style="1" customWidth="1"/>
    <col min="6929" max="6929" width="1.7109375" style="1" customWidth="1"/>
    <col min="6930" max="6930" width="0" style="1" hidden="1" customWidth="1"/>
    <col min="6931" max="7168" width="9.140625" style="1"/>
    <col min="7169" max="7170" width="3.28515625" style="1" customWidth="1"/>
    <col min="7171" max="7171" width="4.7109375" style="1" customWidth="1"/>
    <col min="7172" max="7172" width="4.28515625" style="1" customWidth="1"/>
    <col min="7173" max="7173" width="12.7109375" style="1" customWidth="1"/>
    <col min="7174" max="7174" width="2.7109375" style="1" customWidth="1"/>
    <col min="7175" max="7175" width="7.7109375" style="1" customWidth="1"/>
    <col min="7176" max="7176" width="5.85546875" style="1" customWidth="1"/>
    <col min="7177" max="7177" width="1.7109375" style="1" customWidth="1"/>
    <col min="7178" max="7178" width="10.7109375" style="1" customWidth="1"/>
    <col min="7179" max="7179" width="1.7109375" style="1" customWidth="1"/>
    <col min="7180" max="7180" width="10.7109375" style="1" customWidth="1"/>
    <col min="7181" max="7181" width="1.7109375" style="1" customWidth="1"/>
    <col min="7182" max="7182" width="10.7109375" style="1" customWidth="1"/>
    <col min="7183" max="7183" width="1.7109375" style="1" customWidth="1"/>
    <col min="7184" max="7184" width="10.7109375" style="1" customWidth="1"/>
    <col min="7185" max="7185" width="1.7109375" style="1" customWidth="1"/>
    <col min="7186" max="7186" width="0" style="1" hidden="1" customWidth="1"/>
    <col min="7187" max="7424" width="9.140625" style="1"/>
    <col min="7425" max="7426" width="3.28515625" style="1" customWidth="1"/>
    <col min="7427" max="7427" width="4.7109375" style="1" customWidth="1"/>
    <col min="7428" max="7428" width="4.28515625" style="1" customWidth="1"/>
    <col min="7429" max="7429" width="12.7109375" style="1" customWidth="1"/>
    <col min="7430" max="7430" width="2.7109375" style="1" customWidth="1"/>
    <col min="7431" max="7431" width="7.7109375" style="1" customWidth="1"/>
    <col min="7432" max="7432" width="5.85546875" style="1" customWidth="1"/>
    <col min="7433" max="7433" width="1.7109375" style="1" customWidth="1"/>
    <col min="7434" max="7434" width="10.7109375" style="1" customWidth="1"/>
    <col min="7435" max="7435" width="1.7109375" style="1" customWidth="1"/>
    <col min="7436" max="7436" width="10.7109375" style="1" customWidth="1"/>
    <col min="7437" max="7437" width="1.7109375" style="1" customWidth="1"/>
    <col min="7438" max="7438" width="10.7109375" style="1" customWidth="1"/>
    <col min="7439" max="7439" width="1.7109375" style="1" customWidth="1"/>
    <col min="7440" max="7440" width="10.7109375" style="1" customWidth="1"/>
    <col min="7441" max="7441" width="1.7109375" style="1" customWidth="1"/>
    <col min="7442" max="7442" width="0" style="1" hidden="1" customWidth="1"/>
    <col min="7443" max="7680" width="9.140625" style="1"/>
    <col min="7681" max="7682" width="3.28515625" style="1" customWidth="1"/>
    <col min="7683" max="7683" width="4.7109375" style="1" customWidth="1"/>
    <col min="7684" max="7684" width="4.28515625" style="1" customWidth="1"/>
    <col min="7685" max="7685" width="12.7109375" style="1" customWidth="1"/>
    <col min="7686" max="7686" width="2.7109375" style="1" customWidth="1"/>
    <col min="7687" max="7687" width="7.7109375" style="1" customWidth="1"/>
    <col min="7688" max="7688" width="5.85546875" style="1" customWidth="1"/>
    <col min="7689" max="7689" width="1.7109375" style="1" customWidth="1"/>
    <col min="7690" max="7690" width="10.7109375" style="1" customWidth="1"/>
    <col min="7691" max="7691" width="1.7109375" style="1" customWidth="1"/>
    <col min="7692" max="7692" width="10.7109375" style="1" customWidth="1"/>
    <col min="7693" max="7693" width="1.7109375" style="1" customWidth="1"/>
    <col min="7694" max="7694" width="10.7109375" style="1" customWidth="1"/>
    <col min="7695" max="7695" width="1.7109375" style="1" customWidth="1"/>
    <col min="7696" max="7696" width="10.7109375" style="1" customWidth="1"/>
    <col min="7697" max="7697" width="1.7109375" style="1" customWidth="1"/>
    <col min="7698" max="7698" width="0" style="1" hidden="1" customWidth="1"/>
    <col min="7699" max="7936" width="9.140625" style="1"/>
    <col min="7937" max="7938" width="3.28515625" style="1" customWidth="1"/>
    <col min="7939" max="7939" width="4.7109375" style="1" customWidth="1"/>
    <col min="7940" max="7940" width="4.28515625" style="1" customWidth="1"/>
    <col min="7941" max="7941" width="12.7109375" style="1" customWidth="1"/>
    <col min="7942" max="7942" width="2.7109375" style="1" customWidth="1"/>
    <col min="7943" max="7943" width="7.7109375" style="1" customWidth="1"/>
    <col min="7944" max="7944" width="5.85546875" style="1" customWidth="1"/>
    <col min="7945" max="7945" width="1.7109375" style="1" customWidth="1"/>
    <col min="7946" max="7946" width="10.7109375" style="1" customWidth="1"/>
    <col min="7947" max="7947" width="1.7109375" style="1" customWidth="1"/>
    <col min="7948" max="7948" width="10.7109375" style="1" customWidth="1"/>
    <col min="7949" max="7949" width="1.7109375" style="1" customWidth="1"/>
    <col min="7950" max="7950" width="10.7109375" style="1" customWidth="1"/>
    <col min="7951" max="7951" width="1.7109375" style="1" customWidth="1"/>
    <col min="7952" max="7952" width="10.7109375" style="1" customWidth="1"/>
    <col min="7953" max="7953" width="1.7109375" style="1" customWidth="1"/>
    <col min="7954" max="7954" width="0" style="1" hidden="1" customWidth="1"/>
    <col min="7955" max="8192" width="9.140625" style="1"/>
    <col min="8193" max="8194" width="3.28515625" style="1" customWidth="1"/>
    <col min="8195" max="8195" width="4.7109375" style="1" customWidth="1"/>
    <col min="8196" max="8196" width="4.28515625" style="1" customWidth="1"/>
    <col min="8197" max="8197" width="12.7109375" style="1" customWidth="1"/>
    <col min="8198" max="8198" width="2.7109375" style="1" customWidth="1"/>
    <col min="8199" max="8199" width="7.7109375" style="1" customWidth="1"/>
    <col min="8200" max="8200" width="5.85546875" style="1" customWidth="1"/>
    <col min="8201" max="8201" width="1.7109375" style="1" customWidth="1"/>
    <col min="8202" max="8202" width="10.7109375" style="1" customWidth="1"/>
    <col min="8203" max="8203" width="1.7109375" style="1" customWidth="1"/>
    <col min="8204" max="8204" width="10.7109375" style="1" customWidth="1"/>
    <col min="8205" max="8205" width="1.7109375" style="1" customWidth="1"/>
    <col min="8206" max="8206" width="10.7109375" style="1" customWidth="1"/>
    <col min="8207" max="8207" width="1.7109375" style="1" customWidth="1"/>
    <col min="8208" max="8208" width="10.7109375" style="1" customWidth="1"/>
    <col min="8209" max="8209" width="1.7109375" style="1" customWidth="1"/>
    <col min="8210" max="8210" width="0" style="1" hidden="1" customWidth="1"/>
    <col min="8211" max="8448" width="9.140625" style="1"/>
    <col min="8449" max="8450" width="3.28515625" style="1" customWidth="1"/>
    <col min="8451" max="8451" width="4.7109375" style="1" customWidth="1"/>
    <col min="8452" max="8452" width="4.28515625" style="1" customWidth="1"/>
    <col min="8453" max="8453" width="12.7109375" style="1" customWidth="1"/>
    <col min="8454" max="8454" width="2.7109375" style="1" customWidth="1"/>
    <col min="8455" max="8455" width="7.7109375" style="1" customWidth="1"/>
    <col min="8456" max="8456" width="5.85546875" style="1" customWidth="1"/>
    <col min="8457" max="8457" width="1.7109375" style="1" customWidth="1"/>
    <col min="8458" max="8458" width="10.7109375" style="1" customWidth="1"/>
    <col min="8459" max="8459" width="1.7109375" style="1" customWidth="1"/>
    <col min="8460" max="8460" width="10.7109375" style="1" customWidth="1"/>
    <col min="8461" max="8461" width="1.7109375" style="1" customWidth="1"/>
    <col min="8462" max="8462" width="10.7109375" style="1" customWidth="1"/>
    <col min="8463" max="8463" width="1.7109375" style="1" customWidth="1"/>
    <col min="8464" max="8464" width="10.7109375" style="1" customWidth="1"/>
    <col min="8465" max="8465" width="1.7109375" style="1" customWidth="1"/>
    <col min="8466" max="8466" width="0" style="1" hidden="1" customWidth="1"/>
    <col min="8467" max="8704" width="9.140625" style="1"/>
    <col min="8705" max="8706" width="3.28515625" style="1" customWidth="1"/>
    <col min="8707" max="8707" width="4.7109375" style="1" customWidth="1"/>
    <col min="8708" max="8708" width="4.28515625" style="1" customWidth="1"/>
    <col min="8709" max="8709" width="12.7109375" style="1" customWidth="1"/>
    <col min="8710" max="8710" width="2.7109375" style="1" customWidth="1"/>
    <col min="8711" max="8711" width="7.7109375" style="1" customWidth="1"/>
    <col min="8712" max="8712" width="5.85546875" style="1" customWidth="1"/>
    <col min="8713" max="8713" width="1.7109375" style="1" customWidth="1"/>
    <col min="8714" max="8714" width="10.7109375" style="1" customWidth="1"/>
    <col min="8715" max="8715" width="1.7109375" style="1" customWidth="1"/>
    <col min="8716" max="8716" width="10.7109375" style="1" customWidth="1"/>
    <col min="8717" max="8717" width="1.7109375" style="1" customWidth="1"/>
    <col min="8718" max="8718" width="10.7109375" style="1" customWidth="1"/>
    <col min="8719" max="8719" width="1.7109375" style="1" customWidth="1"/>
    <col min="8720" max="8720" width="10.7109375" style="1" customWidth="1"/>
    <col min="8721" max="8721" width="1.7109375" style="1" customWidth="1"/>
    <col min="8722" max="8722" width="0" style="1" hidden="1" customWidth="1"/>
    <col min="8723" max="8960" width="9.140625" style="1"/>
    <col min="8961" max="8962" width="3.28515625" style="1" customWidth="1"/>
    <col min="8963" max="8963" width="4.7109375" style="1" customWidth="1"/>
    <col min="8964" max="8964" width="4.28515625" style="1" customWidth="1"/>
    <col min="8965" max="8965" width="12.7109375" style="1" customWidth="1"/>
    <col min="8966" max="8966" width="2.7109375" style="1" customWidth="1"/>
    <col min="8967" max="8967" width="7.7109375" style="1" customWidth="1"/>
    <col min="8968" max="8968" width="5.85546875" style="1" customWidth="1"/>
    <col min="8969" max="8969" width="1.7109375" style="1" customWidth="1"/>
    <col min="8970" max="8970" width="10.7109375" style="1" customWidth="1"/>
    <col min="8971" max="8971" width="1.7109375" style="1" customWidth="1"/>
    <col min="8972" max="8972" width="10.7109375" style="1" customWidth="1"/>
    <col min="8973" max="8973" width="1.7109375" style="1" customWidth="1"/>
    <col min="8974" max="8974" width="10.7109375" style="1" customWidth="1"/>
    <col min="8975" max="8975" width="1.7109375" style="1" customWidth="1"/>
    <col min="8976" max="8976" width="10.7109375" style="1" customWidth="1"/>
    <col min="8977" max="8977" width="1.7109375" style="1" customWidth="1"/>
    <col min="8978" max="8978" width="0" style="1" hidden="1" customWidth="1"/>
    <col min="8979" max="9216" width="9.140625" style="1"/>
    <col min="9217" max="9218" width="3.28515625" style="1" customWidth="1"/>
    <col min="9219" max="9219" width="4.7109375" style="1" customWidth="1"/>
    <col min="9220" max="9220" width="4.28515625" style="1" customWidth="1"/>
    <col min="9221" max="9221" width="12.7109375" style="1" customWidth="1"/>
    <col min="9222" max="9222" width="2.7109375" style="1" customWidth="1"/>
    <col min="9223" max="9223" width="7.7109375" style="1" customWidth="1"/>
    <col min="9224" max="9224" width="5.85546875" style="1" customWidth="1"/>
    <col min="9225" max="9225" width="1.7109375" style="1" customWidth="1"/>
    <col min="9226" max="9226" width="10.7109375" style="1" customWidth="1"/>
    <col min="9227" max="9227" width="1.7109375" style="1" customWidth="1"/>
    <col min="9228" max="9228" width="10.7109375" style="1" customWidth="1"/>
    <col min="9229" max="9229" width="1.7109375" style="1" customWidth="1"/>
    <col min="9230" max="9230" width="10.7109375" style="1" customWidth="1"/>
    <col min="9231" max="9231" width="1.7109375" style="1" customWidth="1"/>
    <col min="9232" max="9232" width="10.7109375" style="1" customWidth="1"/>
    <col min="9233" max="9233" width="1.7109375" style="1" customWidth="1"/>
    <col min="9234" max="9234" width="0" style="1" hidden="1" customWidth="1"/>
    <col min="9235" max="9472" width="9.140625" style="1"/>
    <col min="9473" max="9474" width="3.28515625" style="1" customWidth="1"/>
    <col min="9475" max="9475" width="4.7109375" style="1" customWidth="1"/>
    <col min="9476" max="9476" width="4.28515625" style="1" customWidth="1"/>
    <col min="9477" max="9477" width="12.7109375" style="1" customWidth="1"/>
    <col min="9478" max="9478" width="2.7109375" style="1" customWidth="1"/>
    <col min="9479" max="9479" width="7.7109375" style="1" customWidth="1"/>
    <col min="9480" max="9480" width="5.85546875" style="1" customWidth="1"/>
    <col min="9481" max="9481" width="1.7109375" style="1" customWidth="1"/>
    <col min="9482" max="9482" width="10.7109375" style="1" customWidth="1"/>
    <col min="9483" max="9483" width="1.7109375" style="1" customWidth="1"/>
    <col min="9484" max="9484" width="10.7109375" style="1" customWidth="1"/>
    <col min="9485" max="9485" width="1.7109375" style="1" customWidth="1"/>
    <col min="9486" max="9486" width="10.7109375" style="1" customWidth="1"/>
    <col min="9487" max="9487" width="1.7109375" style="1" customWidth="1"/>
    <col min="9488" max="9488" width="10.7109375" style="1" customWidth="1"/>
    <col min="9489" max="9489" width="1.7109375" style="1" customWidth="1"/>
    <col min="9490" max="9490" width="0" style="1" hidden="1" customWidth="1"/>
    <col min="9491" max="9728" width="9.140625" style="1"/>
    <col min="9729" max="9730" width="3.28515625" style="1" customWidth="1"/>
    <col min="9731" max="9731" width="4.7109375" style="1" customWidth="1"/>
    <col min="9732" max="9732" width="4.28515625" style="1" customWidth="1"/>
    <col min="9733" max="9733" width="12.7109375" style="1" customWidth="1"/>
    <col min="9734" max="9734" width="2.7109375" style="1" customWidth="1"/>
    <col min="9735" max="9735" width="7.7109375" style="1" customWidth="1"/>
    <col min="9736" max="9736" width="5.85546875" style="1" customWidth="1"/>
    <col min="9737" max="9737" width="1.7109375" style="1" customWidth="1"/>
    <col min="9738" max="9738" width="10.7109375" style="1" customWidth="1"/>
    <col min="9739" max="9739" width="1.7109375" style="1" customWidth="1"/>
    <col min="9740" max="9740" width="10.7109375" style="1" customWidth="1"/>
    <col min="9741" max="9741" width="1.7109375" style="1" customWidth="1"/>
    <col min="9742" max="9742" width="10.7109375" style="1" customWidth="1"/>
    <col min="9743" max="9743" width="1.7109375" style="1" customWidth="1"/>
    <col min="9744" max="9744" width="10.7109375" style="1" customWidth="1"/>
    <col min="9745" max="9745" width="1.7109375" style="1" customWidth="1"/>
    <col min="9746" max="9746" width="0" style="1" hidden="1" customWidth="1"/>
    <col min="9747" max="9984" width="9.140625" style="1"/>
    <col min="9985" max="9986" width="3.28515625" style="1" customWidth="1"/>
    <col min="9987" max="9987" width="4.7109375" style="1" customWidth="1"/>
    <col min="9988" max="9988" width="4.28515625" style="1" customWidth="1"/>
    <col min="9989" max="9989" width="12.7109375" style="1" customWidth="1"/>
    <col min="9990" max="9990" width="2.7109375" style="1" customWidth="1"/>
    <col min="9991" max="9991" width="7.7109375" style="1" customWidth="1"/>
    <col min="9992" max="9992" width="5.85546875" style="1" customWidth="1"/>
    <col min="9993" max="9993" width="1.7109375" style="1" customWidth="1"/>
    <col min="9994" max="9994" width="10.7109375" style="1" customWidth="1"/>
    <col min="9995" max="9995" width="1.7109375" style="1" customWidth="1"/>
    <col min="9996" max="9996" width="10.7109375" style="1" customWidth="1"/>
    <col min="9997" max="9997" width="1.7109375" style="1" customWidth="1"/>
    <col min="9998" max="9998" width="10.7109375" style="1" customWidth="1"/>
    <col min="9999" max="9999" width="1.7109375" style="1" customWidth="1"/>
    <col min="10000" max="10000" width="10.7109375" style="1" customWidth="1"/>
    <col min="10001" max="10001" width="1.7109375" style="1" customWidth="1"/>
    <col min="10002" max="10002" width="0" style="1" hidden="1" customWidth="1"/>
    <col min="10003" max="10240" width="9.140625" style="1"/>
    <col min="10241" max="10242" width="3.28515625" style="1" customWidth="1"/>
    <col min="10243" max="10243" width="4.7109375" style="1" customWidth="1"/>
    <col min="10244" max="10244" width="4.28515625" style="1" customWidth="1"/>
    <col min="10245" max="10245" width="12.7109375" style="1" customWidth="1"/>
    <col min="10246" max="10246" width="2.7109375" style="1" customWidth="1"/>
    <col min="10247" max="10247" width="7.7109375" style="1" customWidth="1"/>
    <col min="10248" max="10248" width="5.85546875" style="1" customWidth="1"/>
    <col min="10249" max="10249" width="1.7109375" style="1" customWidth="1"/>
    <col min="10250" max="10250" width="10.7109375" style="1" customWidth="1"/>
    <col min="10251" max="10251" width="1.7109375" style="1" customWidth="1"/>
    <col min="10252" max="10252" width="10.7109375" style="1" customWidth="1"/>
    <col min="10253" max="10253" width="1.7109375" style="1" customWidth="1"/>
    <col min="10254" max="10254" width="10.7109375" style="1" customWidth="1"/>
    <col min="10255" max="10255" width="1.7109375" style="1" customWidth="1"/>
    <col min="10256" max="10256" width="10.7109375" style="1" customWidth="1"/>
    <col min="10257" max="10257" width="1.7109375" style="1" customWidth="1"/>
    <col min="10258" max="10258" width="0" style="1" hidden="1" customWidth="1"/>
    <col min="10259" max="10496" width="9.140625" style="1"/>
    <col min="10497" max="10498" width="3.28515625" style="1" customWidth="1"/>
    <col min="10499" max="10499" width="4.7109375" style="1" customWidth="1"/>
    <col min="10500" max="10500" width="4.28515625" style="1" customWidth="1"/>
    <col min="10501" max="10501" width="12.7109375" style="1" customWidth="1"/>
    <col min="10502" max="10502" width="2.7109375" style="1" customWidth="1"/>
    <col min="10503" max="10503" width="7.7109375" style="1" customWidth="1"/>
    <col min="10504" max="10504" width="5.85546875" style="1" customWidth="1"/>
    <col min="10505" max="10505" width="1.7109375" style="1" customWidth="1"/>
    <col min="10506" max="10506" width="10.7109375" style="1" customWidth="1"/>
    <col min="10507" max="10507" width="1.7109375" style="1" customWidth="1"/>
    <col min="10508" max="10508" width="10.7109375" style="1" customWidth="1"/>
    <col min="10509" max="10509" width="1.7109375" style="1" customWidth="1"/>
    <col min="10510" max="10510" width="10.7109375" style="1" customWidth="1"/>
    <col min="10511" max="10511" width="1.7109375" style="1" customWidth="1"/>
    <col min="10512" max="10512" width="10.7109375" style="1" customWidth="1"/>
    <col min="10513" max="10513" width="1.7109375" style="1" customWidth="1"/>
    <col min="10514" max="10514" width="0" style="1" hidden="1" customWidth="1"/>
    <col min="10515" max="10752" width="9.140625" style="1"/>
    <col min="10753" max="10754" width="3.28515625" style="1" customWidth="1"/>
    <col min="10755" max="10755" width="4.7109375" style="1" customWidth="1"/>
    <col min="10756" max="10756" width="4.28515625" style="1" customWidth="1"/>
    <col min="10757" max="10757" width="12.7109375" style="1" customWidth="1"/>
    <col min="10758" max="10758" width="2.7109375" style="1" customWidth="1"/>
    <col min="10759" max="10759" width="7.7109375" style="1" customWidth="1"/>
    <col min="10760" max="10760" width="5.85546875" style="1" customWidth="1"/>
    <col min="10761" max="10761" width="1.7109375" style="1" customWidth="1"/>
    <col min="10762" max="10762" width="10.7109375" style="1" customWidth="1"/>
    <col min="10763" max="10763" width="1.7109375" style="1" customWidth="1"/>
    <col min="10764" max="10764" width="10.7109375" style="1" customWidth="1"/>
    <col min="10765" max="10765" width="1.7109375" style="1" customWidth="1"/>
    <col min="10766" max="10766" width="10.7109375" style="1" customWidth="1"/>
    <col min="10767" max="10767" width="1.7109375" style="1" customWidth="1"/>
    <col min="10768" max="10768" width="10.7109375" style="1" customWidth="1"/>
    <col min="10769" max="10769" width="1.7109375" style="1" customWidth="1"/>
    <col min="10770" max="10770" width="0" style="1" hidden="1" customWidth="1"/>
    <col min="10771" max="11008" width="9.140625" style="1"/>
    <col min="11009" max="11010" width="3.28515625" style="1" customWidth="1"/>
    <col min="11011" max="11011" width="4.7109375" style="1" customWidth="1"/>
    <col min="11012" max="11012" width="4.28515625" style="1" customWidth="1"/>
    <col min="11013" max="11013" width="12.7109375" style="1" customWidth="1"/>
    <col min="11014" max="11014" width="2.7109375" style="1" customWidth="1"/>
    <col min="11015" max="11015" width="7.7109375" style="1" customWidth="1"/>
    <col min="11016" max="11016" width="5.85546875" style="1" customWidth="1"/>
    <col min="11017" max="11017" width="1.7109375" style="1" customWidth="1"/>
    <col min="11018" max="11018" width="10.7109375" style="1" customWidth="1"/>
    <col min="11019" max="11019" width="1.7109375" style="1" customWidth="1"/>
    <col min="11020" max="11020" width="10.7109375" style="1" customWidth="1"/>
    <col min="11021" max="11021" width="1.7109375" style="1" customWidth="1"/>
    <col min="11022" max="11022" width="10.7109375" style="1" customWidth="1"/>
    <col min="11023" max="11023" width="1.7109375" style="1" customWidth="1"/>
    <col min="11024" max="11024" width="10.7109375" style="1" customWidth="1"/>
    <col min="11025" max="11025" width="1.7109375" style="1" customWidth="1"/>
    <col min="11026" max="11026" width="0" style="1" hidden="1" customWidth="1"/>
    <col min="11027" max="11264" width="9.140625" style="1"/>
    <col min="11265" max="11266" width="3.28515625" style="1" customWidth="1"/>
    <col min="11267" max="11267" width="4.7109375" style="1" customWidth="1"/>
    <col min="11268" max="11268" width="4.28515625" style="1" customWidth="1"/>
    <col min="11269" max="11269" width="12.7109375" style="1" customWidth="1"/>
    <col min="11270" max="11270" width="2.7109375" style="1" customWidth="1"/>
    <col min="11271" max="11271" width="7.7109375" style="1" customWidth="1"/>
    <col min="11272" max="11272" width="5.85546875" style="1" customWidth="1"/>
    <col min="11273" max="11273" width="1.7109375" style="1" customWidth="1"/>
    <col min="11274" max="11274" width="10.7109375" style="1" customWidth="1"/>
    <col min="11275" max="11275" width="1.7109375" style="1" customWidth="1"/>
    <col min="11276" max="11276" width="10.7109375" style="1" customWidth="1"/>
    <col min="11277" max="11277" width="1.7109375" style="1" customWidth="1"/>
    <col min="11278" max="11278" width="10.7109375" style="1" customWidth="1"/>
    <col min="11279" max="11279" width="1.7109375" style="1" customWidth="1"/>
    <col min="11280" max="11280" width="10.7109375" style="1" customWidth="1"/>
    <col min="11281" max="11281" width="1.7109375" style="1" customWidth="1"/>
    <col min="11282" max="11282" width="0" style="1" hidden="1" customWidth="1"/>
    <col min="11283" max="11520" width="9.140625" style="1"/>
    <col min="11521" max="11522" width="3.28515625" style="1" customWidth="1"/>
    <col min="11523" max="11523" width="4.7109375" style="1" customWidth="1"/>
    <col min="11524" max="11524" width="4.28515625" style="1" customWidth="1"/>
    <col min="11525" max="11525" width="12.7109375" style="1" customWidth="1"/>
    <col min="11526" max="11526" width="2.7109375" style="1" customWidth="1"/>
    <col min="11527" max="11527" width="7.7109375" style="1" customWidth="1"/>
    <col min="11528" max="11528" width="5.85546875" style="1" customWidth="1"/>
    <col min="11529" max="11529" width="1.7109375" style="1" customWidth="1"/>
    <col min="11530" max="11530" width="10.7109375" style="1" customWidth="1"/>
    <col min="11531" max="11531" width="1.7109375" style="1" customWidth="1"/>
    <col min="11532" max="11532" width="10.7109375" style="1" customWidth="1"/>
    <col min="11533" max="11533" width="1.7109375" style="1" customWidth="1"/>
    <col min="11534" max="11534" width="10.7109375" style="1" customWidth="1"/>
    <col min="11535" max="11535" width="1.7109375" style="1" customWidth="1"/>
    <col min="11536" max="11536" width="10.7109375" style="1" customWidth="1"/>
    <col min="11537" max="11537" width="1.7109375" style="1" customWidth="1"/>
    <col min="11538" max="11538" width="0" style="1" hidden="1" customWidth="1"/>
    <col min="11539" max="11776" width="9.140625" style="1"/>
    <col min="11777" max="11778" width="3.28515625" style="1" customWidth="1"/>
    <col min="11779" max="11779" width="4.7109375" style="1" customWidth="1"/>
    <col min="11780" max="11780" width="4.28515625" style="1" customWidth="1"/>
    <col min="11781" max="11781" width="12.7109375" style="1" customWidth="1"/>
    <col min="11782" max="11782" width="2.7109375" style="1" customWidth="1"/>
    <col min="11783" max="11783" width="7.7109375" style="1" customWidth="1"/>
    <col min="11784" max="11784" width="5.85546875" style="1" customWidth="1"/>
    <col min="11785" max="11785" width="1.7109375" style="1" customWidth="1"/>
    <col min="11786" max="11786" width="10.7109375" style="1" customWidth="1"/>
    <col min="11787" max="11787" width="1.7109375" style="1" customWidth="1"/>
    <col min="11788" max="11788" width="10.7109375" style="1" customWidth="1"/>
    <col min="11789" max="11789" width="1.7109375" style="1" customWidth="1"/>
    <col min="11790" max="11790" width="10.7109375" style="1" customWidth="1"/>
    <col min="11791" max="11791" width="1.7109375" style="1" customWidth="1"/>
    <col min="11792" max="11792" width="10.7109375" style="1" customWidth="1"/>
    <col min="11793" max="11793" width="1.7109375" style="1" customWidth="1"/>
    <col min="11794" max="11794" width="0" style="1" hidden="1" customWidth="1"/>
    <col min="11795" max="12032" width="9.140625" style="1"/>
    <col min="12033" max="12034" width="3.28515625" style="1" customWidth="1"/>
    <col min="12035" max="12035" width="4.7109375" style="1" customWidth="1"/>
    <col min="12036" max="12036" width="4.28515625" style="1" customWidth="1"/>
    <col min="12037" max="12037" width="12.7109375" style="1" customWidth="1"/>
    <col min="12038" max="12038" width="2.7109375" style="1" customWidth="1"/>
    <col min="12039" max="12039" width="7.7109375" style="1" customWidth="1"/>
    <col min="12040" max="12040" width="5.85546875" style="1" customWidth="1"/>
    <col min="12041" max="12041" width="1.7109375" style="1" customWidth="1"/>
    <col min="12042" max="12042" width="10.7109375" style="1" customWidth="1"/>
    <col min="12043" max="12043" width="1.7109375" style="1" customWidth="1"/>
    <col min="12044" max="12044" width="10.7109375" style="1" customWidth="1"/>
    <col min="12045" max="12045" width="1.7109375" style="1" customWidth="1"/>
    <col min="12046" max="12046" width="10.7109375" style="1" customWidth="1"/>
    <col min="12047" max="12047" width="1.7109375" style="1" customWidth="1"/>
    <col min="12048" max="12048" width="10.7109375" style="1" customWidth="1"/>
    <col min="12049" max="12049" width="1.7109375" style="1" customWidth="1"/>
    <col min="12050" max="12050" width="0" style="1" hidden="1" customWidth="1"/>
    <col min="12051" max="12288" width="9.140625" style="1"/>
    <col min="12289" max="12290" width="3.28515625" style="1" customWidth="1"/>
    <col min="12291" max="12291" width="4.7109375" style="1" customWidth="1"/>
    <col min="12292" max="12292" width="4.28515625" style="1" customWidth="1"/>
    <col min="12293" max="12293" width="12.7109375" style="1" customWidth="1"/>
    <col min="12294" max="12294" width="2.7109375" style="1" customWidth="1"/>
    <col min="12295" max="12295" width="7.7109375" style="1" customWidth="1"/>
    <col min="12296" max="12296" width="5.85546875" style="1" customWidth="1"/>
    <col min="12297" max="12297" width="1.7109375" style="1" customWidth="1"/>
    <col min="12298" max="12298" width="10.7109375" style="1" customWidth="1"/>
    <col min="12299" max="12299" width="1.7109375" style="1" customWidth="1"/>
    <col min="12300" max="12300" width="10.7109375" style="1" customWidth="1"/>
    <col min="12301" max="12301" width="1.7109375" style="1" customWidth="1"/>
    <col min="12302" max="12302" width="10.7109375" style="1" customWidth="1"/>
    <col min="12303" max="12303" width="1.7109375" style="1" customWidth="1"/>
    <col min="12304" max="12304" width="10.7109375" style="1" customWidth="1"/>
    <col min="12305" max="12305" width="1.7109375" style="1" customWidth="1"/>
    <col min="12306" max="12306" width="0" style="1" hidden="1" customWidth="1"/>
    <col min="12307" max="12544" width="9.140625" style="1"/>
    <col min="12545" max="12546" width="3.28515625" style="1" customWidth="1"/>
    <col min="12547" max="12547" width="4.7109375" style="1" customWidth="1"/>
    <col min="12548" max="12548" width="4.28515625" style="1" customWidth="1"/>
    <col min="12549" max="12549" width="12.7109375" style="1" customWidth="1"/>
    <col min="12550" max="12550" width="2.7109375" style="1" customWidth="1"/>
    <col min="12551" max="12551" width="7.7109375" style="1" customWidth="1"/>
    <col min="12552" max="12552" width="5.85546875" style="1" customWidth="1"/>
    <col min="12553" max="12553" width="1.7109375" style="1" customWidth="1"/>
    <col min="12554" max="12554" width="10.7109375" style="1" customWidth="1"/>
    <col min="12555" max="12555" width="1.7109375" style="1" customWidth="1"/>
    <col min="12556" max="12556" width="10.7109375" style="1" customWidth="1"/>
    <col min="12557" max="12557" width="1.7109375" style="1" customWidth="1"/>
    <col min="12558" max="12558" width="10.7109375" style="1" customWidth="1"/>
    <col min="12559" max="12559" width="1.7109375" style="1" customWidth="1"/>
    <col min="12560" max="12560" width="10.7109375" style="1" customWidth="1"/>
    <col min="12561" max="12561" width="1.7109375" style="1" customWidth="1"/>
    <col min="12562" max="12562" width="0" style="1" hidden="1" customWidth="1"/>
    <col min="12563" max="12800" width="9.140625" style="1"/>
    <col min="12801" max="12802" width="3.28515625" style="1" customWidth="1"/>
    <col min="12803" max="12803" width="4.7109375" style="1" customWidth="1"/>
    <col min="12804" max="12804" width="4.28515625" style="1" customWidth="1"/>
    <col min="12805" max="12805" width="12.7109375" style="1" customWidth="1"/>
    <col min="12806" max="12806" width="2.7109375" style="1" customWidth="1"/>
    <col min="12807" max="12807" width="7.7109375" style="1" customWidth="1"/>
    <col min="12808" max="12808" width="5.85546875" style="1" customWidth="1"/>
    <col min="12809" max="12809" width="1.7109375" style="1" customWidth="1"/>
    <col min="12810" max="12810" width="10.7109375" style="1" customWidth="1"/>
    <col min="12811" max="12811" width="1.7109375" style="1" customWidth="1"/>
    <col min="12812" max="12812" width="10.7109375" style="1" customWidth="1"/>
    <col min="12813" max="12813" width="1.7109375" style="1" customWidth="1"/>
    <col min="12814" max="12814" width="10.7109375" style="1" customWidth="1"/>
    <col min="12815" max="12815" width="1.7109375" style="1" customWidth="1"/>
    <col min="12816" max="12816" width="10.7109375" style="1" customWidth="1"/>
    <col min="12817" max="12817" width="1.7109375" style="1" customWidth="1"/>
    <col min="12818" max="12818" width="0" style="1" hidden="1" customWidth="1"/>
    <col min="12819" max="13056" width="9.140625" style="1"/>
    <col min="13057" max="13058" width="3.28515625" style="1" customWidth="1"/>
    <col min="13059" max="13059" width="4.7109375" style="1" customWidth="1"/>
    <col min="13060" max="13060" width="4.28515625" style="1" customWidth="1"/>
    <col min="13061" max="13061" width="12.7109375" style="1" customWidth="1"/>
    <col min="13062" max="13062" width="2.7109375" style="1" customWidth="1"/>
    <col min="13063" max="13063" width="7.7109375" style="1" customWidth="1"/>
    <col min="13064" max="13064" width="5.85546875" style="1" customWidth="1"/>
    <col min="13065" max="13065" width="1.7109375" style="1" customWidth="1"/>
    <col min="13066" max="13066" width="10.7109375" style="1" customWidth="1"/>
    <col min="13067" max="13067" width="1.7109375" style="1" customWidth="1"/>
    <col min="13068" max="13068" width="10.7109375" style="1" customWidth="1"/>
    <col min="13069" max="13069" width="1.7109375" style="1" customWidth="1"/>
    <col min="13070" max="13070" width="10.7109375" style="1" customWidth="1"/>
    <col min="13071" max="13071" width="1.7109375" style="1" customWidth="1"/>
    <col min="13072" max="13072" width="10.7109375" style="1" customWidth="1"/>
    <col min="13073" max="13073" width="1.7109375" style="1" customWidth="1"/>
    <col min="13074" max="13074" width="0" style="1" hidden="1" customWidth="1"/>
    <col min="13075" max="13312" width="9.140625" style="1"/>
    <col min="13313" max="13314" width="3.28515625" style="1" customWidth="1"/>
    <col min="13315" max="13315" width="4.7109375" style="1" customWidth="1"/>
    <col min="13316" max="13316" width="4.28515625" style="1" customWidth="1"/>
    <col min="13317" max="13317" width="12.7109375" style="1" customWidth="1"/>
    <col min="13318" max="13318" width="2.7109375" style="1" customWidth="1"/>
    <col min="13319" max="13319" width="7.7109375" style="1" customWidth="1"/>
    <col min="13320" max="13320" width="5.85546875" style="1" customWidth="1"/>
    <col min="13321" max="13321" width="1.7109375" style="1" customWidth="1"/>
    <col min="13322" max="13322" width="10.7109375" style="1" customWidth="1"/>
    <col min="13323" max="13323" width="1.7109375" style="1" customWidth="1"/>
    <col min="13324" max="13324" width="10.7109375" style="1" customWidth="1"/>
    <col min="13325" max="13325" width="1.7109375" style="1" customWidth="1"/>
    <col min="13326" max="13326" width="10.7109375" style="1" customWidth="1"/>
    <col min="13327" max="13327" width="1.7109375" style="1" customWidth="1"/>
    <col min="13328" max="13328" width="10.7109375" style="1" customWidth="1"/>
    <col min="13329" max="13329" width="1.7109375" style="1" customWidth="1"/>
    <col min="13330" max="13330" width="0" style="1" hidden="1" customWidth="1"/>
    <col min="13331" max="13568" width="9.140625" style="1"/>
    <col min="13569" max="13570" width="3.28515625" style="1" customWidth="1"/>
    <col min="13571" max="13571" width="4.7109375" style="1" customWidth="1"/>
    <col min="13572" max="13572" width="4.28515625" style="1" customWidth="1"/>
    <col min="13573" max="13573" width="12.7109375" style="1" customWidth="1"/>
    <col min="13574" max="13574" width="2.7109375" style="1" customWidth="1"/>
    <col min="13575" max="13575" width="7.7109375" style="1" customWidth="1"/>
    <col min="13576" max="13576" width="5.85546875" style="1" customWidth="1"/>
    <col min="13577" max="13577" width="1.7109375" style="1" customWidth="1"/>
    <col min="13578" max="13578" width="10.7109375" style="1" customWidth="1"/>
    <col min="13579" max="13579" width="1.7109375" style="1" customWidth="1"/>
    <col min="13580" max="13580" width="10.7109375" style="1" customWidth="1"/>
    <col min="13581" max="13581" width="1.7109375" style="1" customWidth="1"/>
    <col min="13582" max="13582" width="10.7109375" style="1" customWidth="1"/>
    <col min="13583" max="13583" width="1.7109375" style="1" customWidth="1"/>
    <col min="13584" max="13584" width="10.7109375" style="1" customWidth="1"/>
    <col min="13585" max="13585" width="1.7109375" style="1" customWidth="1"/>
    <col min="13586" max="13586" width="0" style="1" hidden="1" customWidth="1"/>
    <col min="13587" max="13824" width="9.140625" style="1"/>
    <col min="13825" max="13826" width="3.28515625" style="1" customWidth="1"/>
    <col min="13827" max="13827" width="4.7109375" style="1" customWidth="1"/>
    <col min="13828" max="13828" width="4.28515625" style="1" customWidth="1"/>
    <col min="13829" max="13829" width="12.7109375" style="1" customWidth="1"/>
    <col min="13830" max="13830" width="2.7109375" style="1" customWidth="1"/>
    <col min="13831" max="13831" width="7.7109375" style="1" customWidth="1"/>
    <col min="13832" max="13832" width="5.85546875" style="1" customWidth="1"/>
    <col min="13833" max="13833" width="1.7109375" style="1" customWidth="1"/>
    <col min="13834" max="13834" width="10.7109375" style="1" customWidth="1"/>
    <col min="13835" max="13835" width="1.7109375" style="1" customWidth="1"/>
    <col min="13836" max="13836" width="10.7109375" style="1" customWidth="1"/>
    <col min="13837" max="13837" width="1.7109375" style="1" customWidth="1"/>
    <col min="13838" max="13838" width="10.7109375" style="1" customWidth="1"/>
    <col min="13839" max="13839" width="1.7109375" style="1" customWidth="1"/>
    <col min="13840" max="13840" width="10.7109375" style="1" customWidth="1"/>
    <col min="13841" max="13841" width="1.7109375" style="1" customWidth="1"/>
    <col min="13842" max="13842" width="0" style="1" hidden="1" customWidth="1"/>
    <col min="13843" max="14080" width="9.140625" style="1"/>
    <col min="14081" max="14082" width="3.28515625" style="1" customWidth="1"/>
    <col min="14083" max="14083" width="4.7109375" style="1" customWidth="1"/>
    <col min="14084" max="14084" width="4.28515625" style="1" customWidth="1"/>
    <col min="14085" max="14085" width="12.7109375" style="1" customWidth="1"/>
    <col min="14086" max="14086" width="2.7109375" style="1" customWidth="1"/>
    <col min="14087" max="14087" width="7.7109375" style="1" customWidth="1"/>
    <col min="14088" max="14088" width="5.85546875" style="1" customWidth="1"/>
    <col min="14089" max="14089" width="1.7109375" style="1" customWidth="1"/>
    <col min="14090" max="14090" width="10.7109375" style="1" customWidth="1"/>
    <col min="14091" max="14091" width="1.7109375" style="1" customWidth="1"/>
    <col min="14092" max="14092" width="10.7109375" style="1" customWidth="1"/>
    <col min="14093" max="14093" width="1.7109375" style="1" customWidth="1"/>
    <col min="14094" max="14094" width="10.7109375" style="1" customWidth="1"/>
    <col min="14095" max="14095" width="1.7109375" style="1" customWidth="1"/>
    <col min="14096" max="14096" width="10.7109375" style="1" customWidth="1"/>
    <col min="14097" max="14097" width="1.7109375" style="1" customWidth="1"/>
    <col min="14098" max="14098" width="0" style="1" hidden="1" customWidth="1"/>
    <col min="14099" max="14336" width="9.140625" style="1"/>
    <col min="14337" max="14338" width="3.28515625" style="1" customWidth="1"/>
    <col min="14339" max="14339" width="4.7109375" style="1" customWidth="1"/>
    <col min="14340" max="14340" width="4.28515625" style="1" customWidth="1"/>
    <col min="14341" max="14341" width="12.7109375" style="1" customWidth="1"/>
    <col min="14342" max="14342" width="2.7109375" style="1" customWidth="1"/>
    <col min="14343" max="14343" width="7.7109375" style="1" customWidth="1"/>
    <col min="14344" max="14344" width="5.85546875" style="1" customWidth="1"/>
    <col min="14345" max="14345" width="1.7109375" style="1" customWidth="1"/>
    <col min="14346" max="14346" width="10.7109375" style="1" customWidth="1"/>
    <col min="14347" max="14347" width="1.7109375" style="1" customWidth="1"/>
    <col min="14348" max="14348" width="10.7109375" style="1" customWidth="1"/>
    <col min="14349" max="14349" width="1.7109375" style="1" customWidth="1"/>
    <col min="14350" max="14350" width="10.7109375" style="1" customWidth="1"/>
    <col min="14351" max="14351" width="1.7109375" style="1" customWidth="1"/>
    <col min="14352" max="14352" width="10.7109375" style="1" customWidth="1"/>
    <col min="14353" max="14353" width="1.7109375" style="1" customWidth="1"/>
    <col min="14354" max="14354" width="0" style="1" hidden="1" customWidth="1"/>
    <col min="14355" max="14592" width="9.140625" style="1"/>
    <col min="14593" max="14594" width="3.28515625" style="1" customWidth="1"/>
    <col min="14595" max="14595" width="4.7109375" style="1" customWidth="1"/>
    <col min="14596" max="14596" width="4.28515625" style="1" customWidth="1"/>
    <col min="14597" max="14597" width="12.7109375" style="1" customWidth="1"/>
    <col min="14598" max="14598" width="2.7109375" style="1" customWidth="1"/>
    <col min="14599" max="14599" width="7.7109375" style="1" customWidth="1"/>
    <col min="14600" max="14600" width="5.85546875" style="1" customWidth="1"/>
    <col min="14601" max="14601" width="1.7109375" style="1" customWidth="1"/>
    <col min="14602" max="14602" width="10.7109375" style="1" customWidth="1"/>
    <col min="14603" max="14603" width="1.7109375" style="1" customWidth="1"/>
    <col min="14604" max="14604" width="10.7109375" style="1" customWidth="1"/>
    <col min="14605" max="14605" width="1.7109375" style="1" customWidth="1"/>
    <col min="14606" max="14606" width="10.7109375" style="1" customWidth="1"/>
    <col min="14607" max="14607" width="1.7109375" style="1" customWidth="1"/>
    <col min="14608" max="14608" width="10.7109375" style="1" customWidth="1"/>
    <col min="14609" max="14609" width="1.7109375" style="1" customWidth="1"/>
    <col min="14610" max="14610" width="0" style="1" hidden="1" customWidth="1"/>
    <col min="14611" max="14848" width="9.140625" style="1"/>
    <col min="14849" max="14850" width="3.28515625" style="1" customWidth="1"/>
    <col min="14851" max="14851" width="4.7109375" style="1" customWidth="1"/>
    <col min="14852" max="14852" width="4.28515625" style="1" customWidth="1"/>
    <col min="14853" max="14853" width="12.7109375" style="1" customWidth="1"/>
    <col min="14854" max="14854" width="2.7109375" style="1" customWidth="1"/>
    <col min="14855" max="14855" width="7.7109375" style="1" customWidth="1"/>
    <col min="14856" max="14856" width="5.85546875" style="1" customWidth="1"/>
    <col min="14857" max="14857" width="1.7109375" style="1" customWidth="1"/>
    <col min="14858" max="14858" width="10.7109375" style="1" customWidth="1"/>
    <col min="14859" max="14859" width="1.7109375" style="1" customWidth="1"/>
    <col min="14860" max="14860" width="10.7109375" style="1" customWidth="1"/>
    <col min="14861" max="14861" width="1.7109375" style="1" customWidth="1"/>
    <col min="14862" max="14862" width="10.7109375" style="1" customWidth="1"/>
    <col min="14863" max="14863" width="1.7109375" style="1" customWidth="1"/>
    <col min="14864" max="14864" width="10.7109375" style="1" customWidth="1"/>
    <col min="14865" max="14865" width="1.7109375" style="1" customWidth="1"/>
    <col min="14866" max="14866" width="0" style="1" hidden="1" customWidth="1"/>
    <col min="14867" max="15104" width="9.140625" style="1"/>
    <col min="15105" max="15106" width="3.28515625" style="1" customWidth="1"/>
    <col min="15107" max="15107" width="4.7109375" style="1" customWidth="1"/>
    <col min="15108" max="15108" width="4.28515625" style="1" customWidth="1"/>
    <col min="15109" max="15109" width="12.7109375" style="1" customWidth="1"/>
    <col min="15110" max="15110" width="2.7109375" style="1" customWidth="1"/>
    <col min="15111" max="15111" width="7.7109375" style="1" customWidth="1"/>
    <col min="15112" max="15112" width="5.85546875" style="1" customWidth="1"/>
    <col min="15113" max="15113" width="1.7109375" style="1" customWidth="1"/>
    <col min="15114" max="15114" width="10.7109375" style="1" customWidth="1"/>
    <col min="15115" max="15115" width="1.7109375" style="1" customWidth="1"/>
    <col min="15116" max="15116" width="10.7109375" style="1" customWidth="1"/>
    <col min="15117" max="15117" width="1.7109375" style="1" customWidth="1"/>
    <col min="15118" max="15118" width="10.7109375" style="1" customWidth="1"/>
    <col min="15119" max="15119" width="1.7109375" style="1" customWidth="1"/>
    <col min="15120" max="15120" width="10.7109375" style="1" customWidth="1"/>
    <col min="15121" max="15121" width="1.7109375" style="1" customWidth="1"/>
    <col min="15122" max="15122" width="0" style="1" hidden="1" customWidth="1"/>
    <col min="15123" max="15360" width="9.140625" style="1"/>
    <col min="15361" max="15362" width="3.28515625" style="1" customWidth="1"/>
    <col min="15363" max="15363" width="4.7109375" style="1" customWidth="1"/>
    <col min="15364" max="15364" width="4.28515625" style="1" customWidth="1"/>
    <col min="15365" max="15365" width="12.7109375" style="1" customWidth="1"/>
    <col min="15366" max="15366" width="2.7109375" style="1" customWidth="1"/>
    <col min="15367" max="15367" width="7.7109375" style="1" customWidth="1"/>
    <col min="15368" max="15368" width="5.85546875" style="1" customWidth="1"/>
    <col min="15369" max="15369" width="1.7109375" style="1" customWidth="1"/>
    <col min="15370" max="15370" width="10.7109375" style="1" customWidth="1"/>
    <col min="15371" max="15371" width="1.7109375" style="1" customWidth="1"/>
    <col min="15372" max="15372" width="10.7109375" style="1" customWidth="1"/>
    <col min="15373" max="15373" width="1.7109375" style="1" customWidth="1"/>
    <col min="15374" max="15374" width="10.7109375" style="1" customWidth="1"/>
    <col min="15375" max="15375" width="1.7109375" style="1" customWidth="1"/>
    <col min="15376" max="15376" width="10.7109375" style="1" customWidth="1"/>
    <col min="15377" max="15377" width="1.7109375" style="1" customWidth="1"/>
    <col min="15378" max="15378" width="0" style="1" hidden="1" customWidth="1"/>
    <col min="15379" max="15616" width="9.140625" style="1"/>
    <col min="15617" max="15618" width="3.28515625" style="1" customWidth="1"/>
    <col min="15619" max="15619" width="4.7109375" style="1" customWidth="1"/>
    <col min="15620" max="15620" width="4.28515625" style="1" customWidth="1"/>
    <col min="15621" max="15621" width="12.7109375" style="1" customWidth="1"/>
    <col min="15622" max="15622" width="2.7109375" style="1" customWidth="1"/>
    <col min="15623" max="15623" width="7.7109375" style="1" customWidth="1"/>
    <col min="15624" max="15624" width="5.85546875" style="1" customWidth="1"/>
    <col min="15625" max="15625" width="1.7109375" style="1" customWidth="1"/>
    <col min="15626" max="15626" width="10.7109375" style="1" customWidth="1"/>
    <col min="15627" max="15627" width="1.7109375" style="1" customWidth="1"/>
    <col min="15628" max="15628" width="10.7109375" style="1" customWidth="1"/>
    <col min="15629" max="15629" width="1.7109375" style="1" customWidth="1"/>
    <col min="15630" max="15630" width="10.7109375" style="1" customWidth="1"/>
    <col min="15631" max="15631" width="1.7109375" style="1" customWidth="1"/>
    <col min="15632" max="15632" width="10.7109375" style="1" customWidth="1"/>
    <col min="15633" max="15633" width="1.7109375" style="1" customWidth="1"/>
    <col min="15634" max="15634" width="0" style="1" hidden="1" customWidth="1"/>
    <col min="15635" max="15872" width="9.140625" style="1"/>
    <col min="15873" max="15874" width="3.28515625" style="1" customWidth="1"/>
    <col min="15875" max="15875" width="4.7109375" style="1" customWidth="1"/>
    <col min="15876" max="15876" width="4.28515625" style="1" customWidth="1"/>
    <col min="15877" max="15877" width="12.7109375" style="1" customWidth="1"/>
    <col min="15878" max="15878" width="2.7109375" style="1" customWidth="1"/>
    <col min="15879" max="15879" width="7.7109375" style="1" customWidth="1"/>
    <col min="15880" max="15880" width="5.85546875" style="1" customWidth="1"/>
    <col min="15881" max="15881" width="1.7109375" style="1" customWidth="1"/>
    <col min="15882" max="15882" width="10.7109375" style="1" customWidth="1"/>
    <col min="15883" max="15883" width="1.7109375" style="1" customWidth="1"/>
    <col min="15884" max="15884" width="10.7109375" style="1" customWidth="1"/>
    <col min="15885" max="15885" width="1.7109375" style="1" customWidth="1"/>
    <col min="15886" max="15886" width="10.7109375" style="1" customWidth="1"/>
    <col min="15887" max="15887" width="1.7109375" style="1" customWidth="1"/>
    <col min="15888" max="15888" width="10.7109375" style="1" customWidth="1"/>
    <col min="15889" max="15889" width="1.7109375" style="1" customWidth="1"/>
    <col min="15890" max="15890" width="0" style="1" hidden="1" customWidth="1"/>
    <col min="15891" max="16128" width="9.140625" style="1"/>
    <col min="16129" max="16130" width="3.28515625" style="1" customWidth="1"/>
    <col min="16131" max="16131" width="4.7109375" style="1" customWidth="1"/>
    <col min="16132" max="16132" width="4.28515625" style="1" customWidth="1"/>
    <col min="16133" max="16133" width="12.7109375" style="1" customWidth="1"/>
    <col min="16134" max="16134" width="2.7109375" style="1" customWidth="1"/>
    <col min="16135" max="16135" width="7.7109375" style="1" customWidth="1"/>
    <col min="16136" max="16136" width="5.85546875" style="1" customWidth="1"/>
    <col min="16137" max="16137" width="1.7109375" style="1" customWidth="1"/>
    <col min="16138" max="16138" width="10.7109375" style="1" customWidth="1"/>
    <col min="16139" max="16139" width="1.7109375" style="1" customWidth="1"/>
    <col min="16140" max="16140" width="10.7109375" style="1" customWidth="1"/>
    <col min="16141" max="16141" width="1.7109375" style="1" customWidth="1"/>
    <col min="16142" max="16142" width="10.7109375" style="1" customWidth="1"/>
    <col min="16143" max="16143" width="1.7109375" style="1" customWidth="1"/>
    <col min="16144" max="16144" width="10.7109375" style="1" customWidth="1"/>
    <col min="16145" max="16145" width="1.7109375" style="1" customWidth="1"/>
    <col min="16146" max="16146" width="0" style="1" hidden="1" customWidth="1"/>
    <col min="16147" max="16384" width="9.140625" style="1"/>
  </cols>
  <sheetData>
    <row r="1" spans="1:18" s="10" customFormat="1" ht="153" customHeight="1">
      <c r="A1" s="5"/>
      <c r="B1" s="6"/>
      <c r="C1" s="7"/>
      <c r="D1" s="7"/>
      <c r="E1" s="7"/>
      <c r="F1" s="7"/>
      <c r="G1" s="7"/>
      <c r="H1" s="8" t="s">
        <v>68</v>
      </c>
      <c r="I1" s="9"/>
      <c r="K1" s="9"/>
      <c r="L1" s="8"/>
      <c r="M1" s="9"/>
      <c r="N1" s="7"/>
      <c r="O1" s="9"/>
      <c r="P1" s="2"/>
      <c r="Q1" s="11"/>
    </row>
    <row r="2" spans="1:18" s="14" customFormat="1">
      <c r="A2" s="12" t="s">
        <v>5</v>
      </c>
      <c r="B2" s="13"/>
      <c r="D2" s="15" t="str">
        <f>[8]Maestra!A10</f>
        <v>Supérate Intercolegiados</v>
      </c>
      <c r="E2" s="16"/>
      <c r="F2" s="17" t="s">
        <v>6</v>
      </c>
      <c r="G2" s="16"/>
      <c r="H2" s="18" t="str">
        <f>[8]Maestra!E10</f>
        <v>Nacional</v>
      </c>
      <c r="I2" s="19"/>
      <c r="J2" s="8"/>
      <c r="K2" s="20"/>
      <c r="L2" s="21" t="s">
        <v>7</v>
      </c>
      <c r="N2" s="22" t="str">
        <f>[8]Maestra!H10</f>
        <v>Equipos Masculino</v>
      </c>
      <c r="O2" s="18"/>
      <c r="Q2" s="20"/>
    </row>
    <row r="3" spans="1:18" s="27" customFormat="1" ht="11.25">
      <c r="A3" s="21" t="s">
        <v>8</v>
      </c>
      <c r="B3" s="21"/>
      <c r="C3" s="21"/>
      <c r="D3" s="21" t="str">
        <f>[8]Maestra!A14</f>
        <v>Centro de Alto Rendimiento</v>
      </c>
      <c r="E3" s="23"/>
      <c r="F3" s="21" t="s">
        <v>3</v>
      </c>
      <c r="G3" s="23"/>
      <c r="H3" s="21" t="str">
        <f>[8]Maestra!E14</f>
        <v>Bogotá</v>
      </c>
      <c r="I3" s="24"/>
      <c r="J3" s="25"/>
      <c r="K3" s="26"/>
      <c r="L3" s="21" t="s">
        <v>9</v>
      </c>
      <c r="N3" s="28">
        <f>[8]Maestra!H14</f>
        <v>42296</v>
      </c>
      <c r="Q3" s="29"/>
    </row>
    <row r="4" spans="1:18" s="37" customFormat="1" ht="11.25" customHeight="1">
      <c r="A4" s="30"/>
      <c r="B4" s="31"/>
      <c r="C4" s="31"/>
      <c r="D4" s="31"/>
      <c r="E4" s="31"/>
      <c r="F4" s="31"/>
      <c r="G4" s="32"/>
      <c r="H4" s="31"/>
      <c r="I4" s="33"/>
      <c r="J4" s="34"/>
      <c r="K4" s="33"/>
      <c r="L4" s="35"/>
      <c r="M4" s="33"/>
      <c r="N4" s="31"/>
      <c r="O4" s="33"/>
      <c r="P4" s="31"/>
      <c r="Q4" s="36"/>
    </row>
    <row r="5" spans="1:18" s="48" customFormat="1" ht="9">
      <c r="A5" s="38"/>
      <c r="B5" s="39" t="s">
        <v>10</v>
      </c>
      <c r="C5" s="40" t="str">
        <f>IF(OR(F2="Week 3",F2="Masters"),"CP","Rank")</f>
        <v>Rank</v>
      </c>
      <c r="D5" s="39" t="s">
        <v>11</v>
      </c>
      <c r="E5" s="41" t="s">
        <v>12</v>
      </c>
      <c r="F5" s="42"/>
      <c r="G5" s="43"/>
      <c r="H5" s="41" t="s">
        <v>13</v>
      </c>
      <c r="I5" s="44"/>
      <c r="J5" s="45" t="s">
        <v>14</v>
      </c>
      <c r="K5" s="44"/>
      <c r="L5" s="45" t="s">
        <v>15</v>
      </c>
      <c r="M5" s="44"/>
      <c r="N5" s="45" t="s">
        <v>16</v>
      </c>
      <c r="O5" s="44"/>
      <c r="P5" s="46"/>
      <c r="Q5" s="47"/>
    </row>
    <row r="6" spans="1:18" s="59" customFormat="1" ht="3.75" customHeight="1">
      <c r="A6" s="49"/>
      <c r="B6" s="50"/>
      <c r="C6" s="51"/>
      <c r="D6" s="50"/>
      <c r="E6" s="52"/>
      <c r="F6" s="53"/>
      <c r="G6" s="54"/>
      <c r="H6" s="52"/>
      <c r="I6" s="55"/>
      <c r="J6" s="56"/>
      <c r="K6" s="55"/>
      <c r="L6" s="56"/>
      <c r="M6" s="55"/>
      <c r="N6" s="56"/>
      <c r="O6" s="55"/>
      <c r="P6" s="57"/>
      <c r="Q6" s="58"/>
    </row>
    <row r="7" spans="1:18" s="70" customFormat="1" ht="10.5" customHeight="1">
      <c r="A7" s="60">
        <v>1</v>
      </c>
      <c r="B7" s="61">
        <f>IF($D7="","",VLOOKUP($D7,'[8]Prep. Principal S'!$A$11:$J$42,6))</f>
        <v>0</v>
      </c>
      <c r="C7" s="61">
        <f>IF($D7="","",VLOOKUP($D7,'[8]Prep. Principal S'!$A$11:$J$42,7))</f>
        <v>11</v>
      </c>
      <c r="D7" s="62">
        <v>1</v>
      </c>
      <c r="E7" s="63" t="str">
        <f>UPPER(IF($D7="","",VLOOKUP($D7,'[8]Prep. Principal S'!$A$11:$J$42,2)))</f>
        <v>BOGOTA</v>
      </c>
      <c r="F7" s="63"/>
      <c r="G7" s="63"/>
      <c r="H7" s="64">
        <f>IF($D7="","",VLOOKUP($D7,'[8]Prep. Principal S'!$A$11:$J$42,3))</f>
        <v>0</v>
      </c>
      <c r="I7" s="65"/>
      <c r="J7" s="66"/>
      <c r="K7" s="67"/>
      <c r="L7" s="66"/>
      <c r="M7" s="67"/>
      <c r="N7" s="66"/>
      <c r="O7" s="67"/>
      <c r="P7" s="66"/>
      <c r="Q7" s="68"/>
      <c r="R7" s="69"/>
    </row>
    <row r="8" spans="1:18" s="70" customFormat="1" ht="9.6" customHeight="1">
      <c r="A8" s="61"/>
      <c r="B8" s="71"/>
      <c r="C8" s="61"/>
      <c r="D8" s="72"/>
      <c r="E8" s="73"/>
      <c r="F8" s="74"/>
      <c r="G8" s="73"/>
      <c r="H8" s="75"/>
      <c r="I8" s="76" t="s">
        <v>23</v>
      </c>
      <c r="J8" s="77" t="str">
        <f>IF(I8="a",E7,IF(I8="b",E9,""))</f>
        <v>BOGOTA</v>
      </c>
      <c r="K8" s="78"/>
      <c r="L8" s="66"/>
      <c r="M8" s="67"/>
      <c r="N8" s="66"/>
      <c r="O8" s="67"/>
      <c r="P8" s="66"/>
      <c r="Q8" s="68"/>
      <c r="R8" s="69"/>
    </row>
    <row r="9" spans="1:18" s="70" customFormat="1" ht="9.6" customHeight="1">
      <c r="A9" s="61">
        <v>2</v>
      </c>
      <c r="B9" s="61" t="str">
        <f>IF($D9="","",VLOOKUP($D9,'[8]Prep. Principal S'!$A$11:$J$42,6))</f>
        <v/>
      </c>
      <c r="C9" s="61" t="str">
        <f>IF($D9="","",VLOOKUP($D9,'[8]Prep. Principal S'!$A$11:$J$42,7))</f>
        <v/>
      </c>
      <c r="D9" s="79"/>
      <c r="E9" s="80" t="str">
        <f>UPPER(IF($D9="","",VLOOKUP($D9,'[8]Prep. Principal S'!$A$11:$J$42,2)))</f>
        <v/>
      </c>
      <c r="F9" s="80"/>
      <c r="G9" s="80"/>
      <c r="H9" s="81" t="str">
        <f>IF($D9="","",VLOOKUP($D9,'[8]Prep. Principal S'!$A$11:$J$42,3))</f>
        <v/>
      </c>
      <c r="I9" s="82"/>
      <c r="J9" s="83"/>
      <c r="K9" s="84"/>
      <c r="L9" s="66"/>
      <c r="M9" s="67"/>
      <c r="N9" s="66"/>
      <c r="O9" s="67"/>
      <c r="P9" s="66"/>
      <c r="Q9" s="68"/>
      <c r="R9" s="69"/>
    </row>
    <row r="10" spans="1:18" s="70" customFormat="1" ht="9.6" customHeight="1">
      <c r="A10" s="61"/>
      <c r="B10" s="71"/>
      <c r="C10" s="61"/>
      <c r="D10" s="72"/>
      <c r="E10" s="73"/>
      <c r="F10" s="73"/>
      <c r="G10" s="73"/>
      <c r="H10" s="73"/>
      <c r="I10" s="85"/>
      <c r="J10" s="86"/>
      <c r="K10" s="87" t="s">
        <v>23</v>
      </c>
      <c r="L10" s="77" t="str">
        <f>IF(K10="a",J8,IF(K10="b",J12,""))</f>
        <v>BOGOTA</v>
      </c>
      <c r="M10" s="78"/>
      <c r="N10" s="66"/>
      <c r="O10" s="67"/>
      <c r="P10" s="66"/>
      <c r="Q10" s="68"/>
      <c r="R10" s="69"/>
    </row>
    <row r="11" spans="1:18" s="70" customFormat="1" ht="9.6" customHeight="1">
      <c r="A11" s="61">
        <v>3</v>
      </c>
      <c r="B11" s="61" t="str">
        <f>IF($D11="","",VLOOKUP($D11,'[8]Prep. Principal S'!$A$11:$J$42,6))</f>
        <v/>
      </c>
      <c r="C11" s="61" t="str">
        <f>IF($D11="","",VLOOKUP($D11,'[8]Prep. Principal S'!$A$11:$J$42,7))</f>
        <v/>
      </c>
      <c r="D11" s="79"/>
      <c r="E11" s="80" t="str">
        <f>UPPER(IF($D11="","",VLOOKUP($D11,'[8]Prep. Principal S'!$A$11:$J$42,2)))</f>
        <v/>
      </c>
      <c r="F11" s="80"/>
      <c r="G11" s="80"/>
      <c r="H11" s="81" t="str">
        <f>IF($D11="","",VLOOKUP($D11,'[8]Prep. Principal S'!$A$11:$J$42,3))</f>
        <v/>
      </c>
      <c r="I11" s="65"/>
      <c r="J11" s="89"/>
      <c r="K11" s="90"/>
      <c r="L11" s="294"/>
      <c r="M11" s="84"/>
      <c r="N11" s="66"/>
      <c r="O11" s="67"/>
      <c r="P11" s="66"/>
      <c r="Q11" s="68"/>
      <c r="R11" s="69"/>
    </row>
    <row r="12" spans="1:18" s="70" customFormat="1" ht="9.6" customHeight="1">
      <c r="A12" s="61"/>
      <c r="B12" s="71"/>
      <c r="C12" s="61"/>
      <c r="D12" s="72"/>
      <c r="E12" s="73"/>
      <c r="F12" s="75"/>
      <c r="G12" s="73"/>
      <c r="H12" s="75"/>
      <c r="I12" s="76"/>
      <c r="J12" s="88" t="str">
        <f>IF(I12="a",E11,IF(I12="b",E13,""))</f>
        <v/>
      </c>
      <c r="K12" s="91"/>
      <c r="L12" s="295"/>
      <c r="M12" s="87"/>
      <c r="N12" s="66"/>
      <c r="O12" s="67"/>
      <c r="P12" s="66"/>
      <c r="Q12" s="68"/>
      <c r="R12" s="69"/>
    </row>
    <row r="13" spans="1:18" s="70" customFormat="1" ht="9.6" customHeight="1">
      <c r="A13" s="61">
        <v>4</v>
      </c>
      <c r="B13" s="61" t="str">
        <f>IF($D13="","",VLOOKUP($D13,'[8]Prep. Principal S'!$A$11:$J$42,6))</f>
        <v/>
      </c>
      <c r="C13" s="61" t="str">
        <f>IF($D13="","",VLOOKUP($D13,'[8]Prep. Principal S'!$A$11:$J$42,7))</f>
        <v/>
      </c>
      <c r="D13" s="79"/>
      <c r="E13" s="80" t="str">
        <f>UPPER(IF($D13="","",VLOOKUP($D13,'[8]Prep. Principal S'!$A$11:$J$42,2)))</f>
        <v/>
      </c>
      <c r="F13" s="80"/>
      <c r="G13" s="80"/>
      <c r="H13" s="81" t="str">
        <f>IF($D13="","",VLOOKUP($D13,'[8]Prep. Principal S'!$A$11:$J$42,3))</f>
        <v/>
      </c>
      <c r="I13" s="82"/>
      <c r="J13" s="92"/>
      <c r="K13" s="67"/>
      <c r="L13" s="88"/>
      <c r="M13" s="90"/>
      <c r="N13" s="66"/>
      <c r="O13" s="67"/>
      <c r="P13" s="66"/>
      <c r="Q13" s="68"/>
      <c r="R13" s="69"/>
    </row>
    <row r="14" spans="1:18" s="70" customFormat="1" ht="9.6" customHeight="1">
      <c r="A14" s="61"/>
      <c r="B14" s="71"/>
      <c r="C14" s="61"/>
      <c r="D14" s="72"/>
      <c r="E14" s="73"/>
      <c r="F14" s="73"/>
      <c r="G14" s="73"/>
      <c r="H14" s="73"/>
      <c r="I14" s="85"/>
      <c r="J14" s="66"/>
      <c r="K14" s="67"/>
      <c r="L14" s="295"/>
      <c r="M14" s="87" t="s">
        <v>17</v>
      </c>
      <c r="N14" s="77" t="str">
        <f>IF(M14="a",L10,IF(M14="b",L18,""))</f>
        <v>BOGOTA</v>
      </c>
      <c r="O14" s="78"/>
      <c r="P14" s="66"/>
      <c r="Q14" s="68"/>
      <c r="R14" s="69"/>
    </row>
    <row r="15" spans="1:18" s="70" customFormat="1" ht="9.6" customHeight="1">
      <c r="A15" s="61">
        <v>5</v>
      </c>
      <c r="B15" s="61">
        <f>IF($D15="","",VLOOKUP($D15,'[8]Prep. Principal S'!$A$11:$J$42,6))</f>
        <v>0</v>
      </c>
      <c r="C15" s="61">
        <f>IF($D15="","",VLOOKUP($D15,'[8]Prep. Principal S'!$A$11:$J$42,7))</f>
        <v>82</v>
      </c>
      <c r="D15" s="79">
        <v>10</v>
      </c>
      <c r="E15" s="80" t="str">
        <f>UPPER(IF($D15="","",VLOOKUP($D15,'[8]Prep. Principal S'!$A$11:$J$42,2)))</f>
        <v>CALDAS</v>
      </c>
      <c r="F15" s="80"/>
      <c r="G15" s="80"/>
      <c r="H15" s="81">
        <f>IF($D15="","",VLOOKUP($D15,'[8]Prep. Principal S'!$A$11:$J$42,3))</f>
        <v>0</v>
      </c>
      <c r="I15" s="65"/>
      <c r="J15" s="66"/>
      <c r="K15" s="67"/>
      <c r="L15" s="73"/>
      <c r="M15" s="90"/>
      <c r="N15" s="83" t="s">
        <v>83</v>
      </c>
      <c r="O15" s="90"/>
      <c r="P15" s="66"/>
      <c r="Q15" s="68"/>
      <c r="R15" s="69"/>
    </row>
    <row r="16" spans="1:18" s="70" customFormat="1" ht="9.6" customHeight="1">
      <c r="A16" s="61"/>
      <c r="B16" s="71"/>
      <c r="C16" s="61"/>
      <c r="D16" s="72"/>
      <c r="E16" s="73"/>
      <c r="F16" s="75"/>
      <c r="G16" s="73"/>
      <c r="H16" s="75"/>
      <c r="I16" s="76" t="s">
        <v>23</v>
      </c>
      <c r="J16" s="88" t="str">
        <f>IF(I16="a",E15,IF(I16="b",E17,""))</f>
        <v>CALDAS</v>
      </c>
      <c r="K16" s="78"/>
      <c r="L16" s="73"/>
      <c r="M16" s="90"/>
      <c r="N16" s="89"/>
      <c r="O16" s="90"/>
      <c r="P16" s="66"/>
      <c r="Q16" s="68"/>
      <c r="R16" s="69"/>
    </row>
    <row r="17" spans="1:18" s="70" customFormat="1" ht="9.6" customHeight="1">
      <c r="A17" s="61">
        <v>6</v>
      </c>
      <c r="B17" s="61" t="str">
        <f>IF($D17="","",VLOOKUP($D17,'[8]Prep. Principal S'!$A$11:$J$42,6))</f>
        <v/>
      </c>
      <c r="C17" s="61" t="str">
        <f>IF($D17="","",VLOOKUP($D17,'[8]Prep. Principal S'!$A$11:$J$42,7))</f>
        <v/>
      </c>
      <c r="D17" s="79"/>
      <c r="E17" s="80" t="str">
        <f>UPPER(IF($D17="","",VLOOKUP($D17,'[8]Prep. Principal S'!$A$11:$J$42,2)))</f>
        <v/>
      </c>
      <c r="F17" s="80"/>
      <c r="G17" s="80"/>
      <c r="H17" s="81" t="str">
        <f>IF($D17="","",VLOOKUP($D17,'[8]Prep. Principal S'!$A$11:$J$42,3))</f>
        <v/>
      </c>
      <c r="I17" s="82"/>
      <c r="J17" s="294"/>
      <c r="K17" s="84"/>
      <c r="L17" s="73"/>
      <c r="M17" s="90"/>
      <c r="N17" s="89"/>
      <c r="O17" s="90"/>
      <c r="P17" s="66"/>
      <c r="Q17" s="68"/>
      <c r="R17" s="69"/>
    </row>
    <row r="18" spans="1:18" s="70" customFormat="1" ht="9.6" customHeight="1">
      <c r="A18" s="61"/>
      <c r="B18" s="71"/>
      <c r="C18" s="61"/>
      <c r="D18" s="72"/>
      <c r="E18" s="73"/>
      <c r="F18" s="73"/>
      <c r="G18" s="73"/>
      <c r="H18" s="73"/>
      <c r="I18" s="85"/>
      <c r="J18" s="295"/>
      <c r="K18" s="87" t="s">
        <v>17</v>
      </c>
      <c r="L18" s="88" t="str">
        <f>IF(K18="a",J16,IF(K18="b",J20,""))</f>
        <v>CALDAS</v>
      </c>
      <c r="M18" s="91"/>
      <c r="N18" s="89"/>
      <c r="O18" s="90"/>
      <c r="P18" s="66"/>
      <c r="Q18" s="68"/>
      <c r="R18" s="69"/>
    </row>
    <row r="19" spans="1:18" s="70" customFormat="1" ht="9.6" customHeight="1">
      <c r="A19" s="61">
        <v>7</v>
      </c>
      <c r="B19" s="61" t="str">
        <f>IF($D19="","",VLOOKUP($D19,'[8]Prep. Principal S'!$A$11:$J$42,6))</f>
        <v/>
      </c>
      <c r="C19" s="61" t="str">
        <f>IF($D19="","",VLOOKUP($D19,'[8]Prep. Principal S'!$A$11:$J$42,7))</f>
        <v/>
      </c>
      <c r="D19" s="79"/>
      <c r="E19" s="80" t="str">
        <f>UPPER(IF($D19="","",VLOOKUP($D19,'[8]Prep. Principal S'!$A$11:$J$42,2)))</f>
        <v/>
      </c>
      <c r="F19" s="80"/>
      <c r="G19" s="80"/>
      <c r="H19" s="81" t="str">
        <f>IF($D19="","",VLOOKUP($D19,'[8]Prep. Principal S'!$A$11:$J$42,3))</f>
        <v/>
      </c>
      <c r="I19" s="65"/>
      <c r="J19" s="88"/>
      <c r="K19" s="90"/>
      <c r="L19" s="299" t="s">
        <v>90</v>
      </c>
      <c r="M19" s="93"/>
      <c r="N19" s="89"/>
      <c r="O19" s="90"/>
      <c r="P19" s="66"/>
      <c r="Q19" s="68"/>
      <c r="R19" s="69"/>
    </row>
    <row r="20" spans="1:18" s="70" customFormat="1" ht="9.6" customHeight="1">
      <c r="A20" s="61"/>
      <c r="B20" s="71"/>
      <c r="C20" s="61" t="str">
        <f>IF($D20="","",VLOOKUP($D20,'[8]Prep. Principal S'!$A$11:$J$42,7))</f>
        <v/>
      </c>
      <c r="D20" s="72"/>
      <c r="E20" s="73"/>
      <c r="F20" s="75"/>
      <c r="G20" s="73"/>
      <c r="H20" s="75"/>
      <c r="I20" s="76" t="s">
        <v>18</v>
      </c>
      <c r="J20" s="88" t="str">
        <f>IF(I20="a",E19,IF(I20="b",E21,""))</f>
        <v>TOLIMA</v>
      </c>
      <c r="K20" s="91"/>
      <c r="L20" s="86"/>
      <c r="M20" s="94"/>
      <c r="N20" s="89"/>
      <c r="O20" s="90"/>
      <c r="P20" s="66"/>
      <c r="Q20" s="68"/>
      <c r="R20" s="69"/>
    </row>
    <row r="21" spans="1:18" s="70" customFormat="1" ht="9.6" customHeight="1">
      <c r="A21" s="60">
        <v>8</v>
      </c>
      <c r="B21" s="61">
        <f>IF($D21="","",VLOOKUP($D21,'[8]Prep. Principal S'!$A$11:$J$42,6))</f>
        <v>0</v>
      </c>
      <c r="C21" s="61">
        <f>IF($D21="","",VLOOKUP($D21,'[8]Prep. Principal S'!$A$11:$J$42,7))</f>
        <v>249</v>
      </c>
      <c r="D21" s="62">
        <v>8</v>
      </c>
      <c r="E21" s="80" t="str">
        <f>UPPER(IF($D21="","",VLOOKUP($D21,'[8]Prep. Principal S'!$A$11:$J$42,2)))</f>
        <v>TOLIMA</v>
      </c>
      <c r="F21" s="63"/>
      <c r="G21" s="63"/>
      <c r="H21" s="64">
        <f>IF($D21="","",VLOOKUP($D21,'[8]Prep. Principal S'!$A$11:$J$42,3))</f>
        <v>0</v>
      </c>
      <c r="I21" s="95"/>
      <c r="J21" s="92"/>
      <c r="K21" s="67"/>
      <c r="L21" s="89"/>
      <c r="M21" s="96"/>
      <c r="N21" s="89"/>
      <c r="O21" s="90"/>
      <c r="P21" s="66"/>
      <c r="Q21" s="68"/>
      <c r="R21" s="69"/>
    </row>
    <row r="22" spans="1:18" s="70" customFormat="1" ht="9.6" customHeight="1">
      <c r="A22" s="61"/>
      <c r="B22" s="61"/>
      <c r="C22" s="61"/>
      <c r="D22" s="71"/>
      <c r="E22" s="73"/>
      <c r="F22" s="73"/>
      <c r="G22" s="73"/>
      <c r="H22" s="73"/>
      <c r="I22" s="85"/>
      <c r="J22" s="66"/>
      <c r="K22" s="67"/>
      <c r="L22" s="89"/>
      <c r="M22" s="96"/>
      <c r="N22" s="86"/>
      <c r="O22" s="87" t="s">
        <v>17</v>
      </c>
      <c r="P22" s="77" t="str">
        <f>IF(O22="a",N14,IF(O22="b",N30,""))</f>
        <v>BOGOTA</v>
      </c>
      <c r="Q22" s="97"/>
      <c r="R22" s="69"/>
    </row>
    <row r="23" spans="1:18" s="70" customFormat="1" ht="9.6" customHeight="1">
      <c r="A23" s="60">
        <v>9</v>
      </c>
      <c r="B23" s="61">
        <f>IF($D23="","",VLOOKUP($D23,'[8]Prep. Principal S'!$A$11:$J$42,6))</f>
        <v>0</v>
      </c>
      <c r="C23" s="61">
        <f>IF($D23="","",VLOOKUP($D23,'[8]Prep. Principal S'!$A$11:$J$42,7))</f>
        <v>90</v>
      </c>
      <c r="D23" s="62">
        <v>4</v>
      </c>
      <c r="E23" s="63" t="str">
        <f>UPPER(IF($D23="","",VLOOKUP($D23,'[8]Prep. Principal S'!$A$11:$J$42,2)))</f>
        <v>SANTANDER</v>
      </c>
      <c r="F23" s="63"/>
      <c r="G23" s="63"/>
      <c r="H23" s="64">
        <f>IF($D23="","",VLOOKUP($D23,'[8]Prep. Principal S'!$A$11:$J$42,3))</f>
        <v>0</v>
      </c>
      <c r="I23" s="65"/>
      <c r="J23" s="66"/>
      <c r="K23" s="67"/>
      <c r="L23" s="66"/>
      <c r="M23" s="67"/>
      <c r="N23" s="66"/>
      <c r="O23" s="90"/>
      <c r="P23" s="92" t="s">
        <v>83</v>
      </c>
      <c r="Q23" s="98"/>
      <c r="R23" s="69"/>
    </row>
    <row r="24" spans="1:18" s="70" customFormat="1" ht="9.6" customHeight="1">
      <c r="A24" s="61"/>
      <c r="B24" s="71"/>
      <c r="C24" s="61"/>
      <c r="D24" s="72"/>
      <c r="E24" s="73"/>
      <c r="F24" s="74"/>
      <c r="G24" s="73"/>
      <c r="H24" s="75"/>
      <c r="I24" s="76" t="s">
        <v>23</v>
      </c>
      <c r="J24" s="77" t="str">
        <f>IF(I24="a",E23,IF(I24="b",E25,""))</f>
        <v>SANTANDER</v>
      </c>
      <c r="K24" s="78"/>
      <c r="L24" s="66"/>
      <c r="M24" s="67"/>
      <c r="N24" s="66"/>
      <c r="O24" s="90"/>
      <c r="P24" s="99"/>
      <c r="Q24" s="98"/>
      <c r="R24" s="69"/>
    </row>
    <row r="25" spans="1:18" s="70" customFormat="1" ht="9.6" customHeight="1">
      <c r="A25" s="61">
        <v>10</v>
      </c>
      <c r="B25" s="61" t="str">
        <f>IF($D25="","",VLOOKUP($D25,'[8]Prep. Principal S'!$A$11:$J$42,6))</f>
        <v/>
      </c>
      <c r="C25" s="61" t="str">
        <f>IF($D25="","",VLOOKUP($D25,'[8]Prep. Principal S'!$A$11:$J$42,7))</f>
        <v/>
      </c>
      <c r="D25" s="79"/>
      <c r="E25" s="80" t="str">
        <f>UPPER(IF($D25="","",VLOOKUP($D25,'[8]Prep. Principal S'!$A$11:$J$42,2)))</f>
        <v/>
      </c>
      <c r="F25" s="80"/>
      <c r="G25" s="80"/>
      <c r="H25" s="81" t="str">
        <f>IF($D25="","",VLOOKUP($D25,'[8]Prep. Principal S'!$A$11:$J$42,3))</f>
        <v/>
      </c>
      <c r="I25" s="82"/>
      <c r="J25" s="83"/>
      <c r="K25" s="84"/>
      <c r="L25" s="66"/>
      <c r="M25" s="67"/>
      <c r="N25" s="66"/>
      <c r="O25" s="90"/>
      <c r="P25" s="99"/>
      <c r="Q25" s="98"/>
      <c r="R25" s="69"/>
    </row>
    <row r="26" spans="1:18" s="70" customFormat="1" ht="9.6" customHeight="1">
      <c r="A26" s="61"/>
      <c r="B26" s="71"/>
      <c r="C26" s="61"/>
      <c r="D26" s="72"/>
      <c r="E26" s="73"/>
      <c r="F26" s="73"/>
      <c r="G26" s="73"/>
      <c r="H26" s="73"/>
      <c r="I26" s="85"/>
      <c r="J26" s="86"/>
      <c r="K26" s="87" t="s">
        <v>23</v>
      </c>
      <c r="L26" s="77" t="str">
        <f>IF(K26="a",J24,IF(K26="b",J28,""))</f>
        <v>SANTANDER</v>
      </c>
      <c r="M26" s="78"/>
      <c r="N26" s="66"/>
      <c r="O26" s="90"/>
      <c r="P26" s="99"/>
      <c r="Q26" s="98"/>
      <c r="R26" s="69"/>
    </row>
    <row r="27" spans="1:18" s="70" customFormat="1" ht="9.6" customHeight="1">
      <c r="A27" s="61">
        <v>11</v>
      </c>
      <c r="B27" s="61" t="str">
        <f>IF($D27="","",VLOOKUP($D27,'[8]Prep. Principal S'!$A$11:$J$42,6))</f>
        <v/>
      </c>
      <c r="C27" s="61" t="str">
        <f>IF($D27="","",VLOOKUP($D27,'[8]Prep. Principal S'!$A$11:$J$42,7))</f>
        <v/>
      </c>
      <c r="D27" s="79"/>
      <c r="E27" s="80" t="str">
        <f>UPPER(IF($D27="","",VLOOKUP($D27,'[8]Prep. Principal S'!$A$11:$J$42,2)))</f>
        <v/>
      </c>
      <c r="F27" s="80"/>
      <c r="G27" s="80"/>
      <c r="H27" s="81" t="str">
        <f>IF($D27="","",VLOOKUP($D27,'[8]Prep. Principal S'!$A$11:$J$42,3))</f>
        <v/>
      </c>
      <c r="I27" s="65"/>
      <c r="J27" s="89"/>
      <c r="K27" s="90"/>
      <c r="L27" s="294" t="s">
        <v>83</v>
      </c>
      <c r="M27" s="84"/>
      <c r="N27" s="66"/>
      <c r="O27" s="90"/>
      <c r="P27" s="99"/>
      <c r="Q27" s="98"/>
      <c r="R27" s="69"/>
    </row>
    <row r="28" spans="1:18" s="70" customFormat="1" ht="9.6" customHeight="1">
      <c r="A28" s="61"/>
      <c r="B28" s="71"/>
      <c r="C28" s="61"/>
      <c r="D28" s="100"/>
      <c r="E28" s="73"/>
      <c r="F28" s="75"/>
      <c r="G28" s="73"/>
      <c r="H28" s="75"/>
      <c r="I28" s="76" t="s">
        <v>18</v>
      </c>
      <c r="J28" s="88" t="str">
        <f>IF(I28="a",E27,IF(I28="b",E29,""))</f>
        <v>META</v>
      </c>
      <c r="K28" s="91"/>
      <c r="L28" s="295"/>
      <c r="M28" s="87"/>
      <c r="N28" s="66"/>
      <c r="O28" s="90"/>
      <c r="P28" s="99"/>
      <c r="Q28" s="98"/>
      <c r="R28" s="69"/>
    </row>
    <row r="29" spans="1:18" s="70" customFormat="1" ht="9.6" customHeight="1">
      <c r="A29" s="61">
        <v>12</v>
      </c>
      <c r="B29" s="61">
        <f>IF($D29="","",VLOOKUP($D29,'[8]Prep. Principal S'!$A$11:$J$42,6))</f>
        <v>0</v>
      </c>
      <c r="C29" s="61">
        <f>IF($D29="","",VLOOKUP($D29,'[8]Prep. Principal S'!$A$11:$J$42,7))</f>
        <v>0</v>
      </c>
      <c r="D29" s="79">
        <v>14</v>
      </c>
      <c r="E29" s="80" t="str">
        <f>UPPER(IF($D29="","",VLOOKUP($D29,'[8]Prep. Principal S'!$A$11:$J$42,2)))</f>
        <v>META</v>
      </c>
      <c r="F29" s="80"/>
      <c r="G29" s="80"/>
      <c r="H29" s="81">
        <f>IF($D29="","",VLOOKUP($D29,'[8]Prep. Principal S'!$A$11:$J$42,3))</f>
        <v>0</v>
      </c>
      <c r="I29" s="82"/>
      <c r="J29" s="92"/>
      <c r="K29" s="67"/>
      <c r="L29" s="88"/>
      <c r="M29" s="90"/>
      <c r="N29" s="66"/>
      <c r="O29" s="90"/>
      <c r="P29" s="99"/>
      <c r="Q29" s="98"/>
      <c r="R29" s="69"/>
    </row>
    <row r="30" spans="1:18" s="70" customFormat="1" ht="9.6" customHeight="1">
      <c r="A30" s="61"/>
      <c r="B30" s="71"/>
      <c r="C30" s="61"/>
      <c r="D30" s="72"/>
      <c r="E30" s="73"/>
      <c r="F30" s="73"/>
      <c r="G30" s="73"/>
      <c r="H30" s="73"/>
      <c r="I30" s="85"/>
      <c r="J30" s="66"/>
      <c r="K30" s="67"/>
      <c r="L30" s="295"/>
      <c r="M30" s="87" t="s">
        <v>21</v>
      </c>
      <c r="N30" s="88" t="str">
        <f>IF(M30="a",L26,IF(M30="b",L34,""))</f>
        <v>N. SANTANDER</v>
      </c>
      <c r="O30" s="91"/>
      <c r="P30" s="99"/>
      <c r="Q30" s="98"/>
      <c r="R30" s="69"/>
    </row>
    <row r="31" spans="1:18" s="70" customFormat="1" ht="9.6" customHeight="1">
      <c r="A31" s="61">
        <v>13</v>
      </c>
      <c r="B31" s="61">
        <f>IF($D31="","",VLOOKUP($D31,'[8]Prep. Principal S'!$A$11:$J$42,6))</f>
        <v>0</v>
      </c>
      <c r="C31" s="61">
        <f>IF($D31="","",VLOOKUP($D31,'[8]Prep. Principal S'!$A$11:$J$42,7))</f>
        <v>97</v>
      </c>
      <c r="D31" s="79">
        <v>5</v>
      </c>
      <c r="E31" s="80" t="str">
        <f>UPPER(IF($D31="","",VLOOKUP($D31,'[8]Prep. Principal S'!$A$11:$J$42,2)))</f>
        <v>N. SANTANDER</v>
      </c>
      <c r="F31" s="80"/>
      <c r="G31" s="80"/>
      <c r="H31" s="81">
        <f>IF($D31="","",VLOOKUP($D31,'[8]Prep. Principal S'!$A$11:$J$42,3))</f>
        <v>0</v>
      </c>
      <c r="I31" s="65"/>
      <c r="J31" s="66"/>
      <c r="K31" s="67"/>
      <c r="L31" s="73"/>
      <c r="M31" s="90"/>
      <c r="N31" s="83" t="s">
        <v>83</v>
      </c>
      <c r="O31" s="96"/>
      <c r="P31" s="99"/>
      <c r="Q31" s="98"/>
      <c r="R31" s="69"/>
    </row>
    <row r="32" spans="1:18" s="70" customFormat="1" ht="9.6" customHeight="1">
      <c r="A32" s="61"/>
      <c r="B32" s="71"/>
      <c r="C32" s="61"/>
      <c r="D32" s="72"/>
      <c r="E32" s="73"/>
      <c r="F32" s="75"/>
      <c r="G32" s="73"/>
      <c r="H32" s="75"/>
      <c r="I32" s="76" t="s">
        <v>23</v>
      </c>
      <c r="J32" s="88" t="str">
        <f>IF(I32="a",E31,IF(I32="b",E33,""))</f>
        <v>N. SANTANDER</v>
      </c>
      <c r="K32" s="78"/>
      <c r="L32" s="73"/>
      <c r="M32" s="90"/>
      <c r="N32" s="89"/>
      <c r="O32" s="96"/>
      <c r="P32" s="99"/>
      <c r="Q32" s="98"/>
      <c r="R32" s="69"/>
    </row>
    <row r="33" spans="1:18" s="70" customFormat="1" ht="9.6" customHeight="1">
      <c r="A33" s="61">
        <v>14</v>
      </c>
      <c r="B33" s="61" t="str">
        <f>IF($D33="","",VLOOKUP($D33,'[8]Prep. Principal S'!$A$11:$J$42,6))</f>
        <v/>
      </c>
      <c r="C33" s="61" t="str">
        <f>IF($D33="","",VLOOKUP($D33,'[8]Prep. Principal S'!$A$11:$J$42,7))</f>
        <v/>
      </c>
      <c r="D33" s="79"/>
      <c r="E33" s="80" t="str">
        <f>UPPER(IF($D33="","",VLOOKUP($D33,'[8]Prep. Principal S'!$A$11:$J$42,2)))</f>
        <v/>
      </c>
      <c r="F33" s="80"/>
      <c r="G33" s="80"/>
      <c r="H33" s="81" t="str">
        <f>IF($D33="","",VLOOKUP($D33,'[8]Prep. Principal S'!$A$11:$J$42,3))</f>
        <v/>
      </c>
      <c r="I33" s="82"/>
      <c r="J33" s="294"/>
      <c r="K33" s="84"/>
      <c r="L33" s="73"/>
      <c r="M33" s="90"/>
      <c r="N33" s="89"/>
      <c r="O33" s="96"/>
      <c r="P33" s="99"/>
      <c r="Q33" s="98"/>
      <c r="R33" s="69"/>
    </row>
    <row r="34" spans="1:18" s="70" customFormat="1" ht="9.6" customHeight="1">
      <c r="A34" s="61"/>
      <c r="B34" s="71"/>
      <c r="C34" s="61"/>
      <c r="D34" s="72"/>
      <c r="E34" s="73"/>
      <c r="F34" s="73"/>
      <c r="G34" s="73"/>
      <c r="H34" s="73"/>
      <c r="I34" s="85"/>
      <c r="J34" s="295"/>
      <c r="K34" s="87" t="s">
        <v>23</v>
      </c>
      <c r="L34" s="88" t="str">
        <f>IF(K34="a",J32,IF(K34="b",J36,""))</f>
        <v>N. SANTANDER</v>
      </c>
      <c r="M34" s="91"/>
      <c r="N34" s="89"/>
      <c r="O34" s="96"/>
      <c r="P34" s="99"/>
      <c r="Q34" s="98"/>
      <c r="R34" s="69"/>
    </row>
    <row r="35" spans="1:18" s="70" customFormat="1" ht="9.6" customHeight="1">
      <c r="A35" s="61">
        <v>15</v>
      </c>
      <c r="B35" s="61" t="str">
        <f>IF($D35="","",VLOOKUP($D35,'[8]Prep. Principal S'!$A$11:$J$42,6))</f>
        <v/>
      </c>
      <c r="C35" s="61" t="str">
        <f>IF($D35="","",VLOOKUP($D35,'[8]Prep. Principal S'!$A$11:$J$42,7))</f>
        <v/>
      </c>
      <c r="D35" s="79"/>
      <c r="E35" s="80" t="str">
        <f>UPPER(IF($D35="","",VLOOKUP($D35,'[8]Prep. Principal S'!$A$11:$J$42,2)))</f>
        <v/>
      </c>
      <c r="F35" s="80"/>
      <c r="G35" s="80"/>
      <c r="H35" s="81" t="str">
        <f>IF($D35="","",VLOOKUP($D35,'[8]Prep. Principal S'!$A$11:$J$42,3))</f>
        <v/>
      </c>
      <c r="I35" s="65"/>
      <c r="J35" s="88"/>
      <c r="K35" s="90"/>
      <c r="L35" s="83" t="s">
        <v>83</v>
      </c>
      <c r="M35" s="93"/>
      <c r="N35" s="89"/>
      <c r="O35" s="96"/>
      <c r="P35" s="99"/>
      <c r="Q35" s="98"/>
      <c r="R35" s="69"/>
    </row>
    <row r="36" spans="1:18" s="70" customFormat="1" ht="9.6" customHeight="1">
      <c r="A36" s="61"/>
      <c r="B36" s="71"/>
      <c r="C36" s="61"/>
      <c r="D36" s="72"/>
      <c r="E36" s="73"/>
      <c r="F36" s="75"/>
      <c r="G36" s="73"/>
      <c r="H36" s="75"/>
      <c r="I36" s="76" t="s">
        <v>18</v>
      </c>
      <c r="J36" s="88" t="str">
        <f>IF(I36="a",E35,IF(I36="b",E37,""))</f>
        <v>BOLIVAR</v>
      </c>
      <c r="K36" s="91"/>
      <c r="L36" s="86"/>
      <c r="M36" s="94"/>
      <c r="N36" s="89"/>
      <c r="O36" s="96"/>
      <c r="P36" s="99"/>
      <c r="Q36" s="98"/>
      <c r="R36" s="69"/>
    </row>
    <row r="37" spans="1:18" s="70" customFormat="1" ht="9.6" customHeight="1">
      <c r="A37" s="60">
        <v>16</v>
      </c>
      <c r="B37" s="61">
        <f>IF($D37="","",VLOOKUP($D37,'[8]Prep. Principal S'!$A$11:$J$42,6))</f>
        <v>0</v>
      </c>
      <c r="C37" s="61">
        <f>IF($D37="","",VLOOKUP($D37,'[8]Prep. Principal S'!$A$11:$J$42,7))</f>
        <v>0</v>
      </c>
      <c r="D37" s="62">
        <v>13</v>
      </c>
      <c r="E37" s="80" t="str">
        <f>UPPER(IF($D37="","",VLOOKUP($D37,'[8]Prep. Principal S'!$A$11:$J$42,2)))</f>
        <v>BOLIVAR</v>
      </c>
      <c r="F37" s="63"/>
      <c r="G37" s="63"/>
      <c r="H37" s="64">
        <f>IF($D37="","",VLOOKUP($D37,'[8]Prep. Principal S'!$A$11:$J$42,3))</f>
        <v>0</v>
      </c>
      <c r="I37" s="95"/>
      <c r="J37" s="92"/>
      <c r="K37" s="67"/>
      <c r="L37" s="89"/>
      <c r="M37" s="96"/>
      <c r="N37" s="96"/>
      <c r="O37" s="96"/>
      <c r="P37" s="99"/>
      <c r="Q37" s="98"/>
      <c r="R37" s="69"/>
    </row>
    <row r="38" spans="1:18" s="70" customFormat="1" ht="9.6" customHeight="1">
      <c r="A38" s="61"/>
      <c r="B38" s="71"/>
      <c r="C38" s="61"/>
      <c r="D38" s="71"/>
      <c r="E38" s="73"/>
      <c r="F38" s="73"/>
      <c r="G38" s="73"/>
      <c r="H38" s="73"/>
      <c r="I38" s="85"/>
      <c r="J38" s="66"/>
      <c r="K38" s="67"/>
      <c r="L38" s="89"/>
      <c r="M38" s="96"/>
      <c r="N38" s="101" t="s">
        <v>26</v>
      </c>
      <c r="O38" s="102" t="s">
        <v>17</v>
      </c>
      <c r="P38" s="77" t="str">
        <f>IF(O38="a",P22,IF(O38="b",P54,""))</f>
        <v>BOGOTA</v>
      </c>
      <c r="Q38" s="103"/>
      <c r="R38" s="69"/>
    </row>
    <row r="39" spans="1:18" s="70" customFormat="1" ht="9.6" customHeight="1">
      <c r="A39" s="60">
        <v>17</v>
      </c>
      <c r="B39" s="61">
        <f>IF($D39="","",VLOOKUP($D39,'[8]Prep. Principal S'!$A$11:$J$42,6))</f>
        <v>0</v>
      </c>
      <c r="C39" s="61">
        <f>IF($D39="","",VLOOKUP($D39,'[8]Prep. Principal S'!$A$11:$J$42,7))</f>
        <v>33</v>
      </c>
      <c r="D39" s="62">
        <v>9</v>
      </c>
      <c r="E39" s="80" t="str">
        <f>UPPER(IF($D39="","",VLOOKUP($D39,'[8]Prep. Principal S'!$A$11:$J$42,2)))</f>
        <v>QUINDIO</v>
      </c>
      <c r="F39" s="63"/>
      <c r="G39" s="63"/>
      <c r="H39" s="64">
        <f>IF($D39="","",VLOOKUP($D39,'[8]Prep. Principal S'!$A$11:$J$42,3))</f>
        <v>0</v>
      </c>
      <c r="I39" s="65"/>
      <c r="J39" s="66"/>
      <c r="K39" s="67"/>
      <c r="L39" s="66"/>
      <c r="M39" s="67"/>
      <c r="N39" s="66"/>
      <c r="O39" s="67"/>
      <c r="P39" s="104" t="s">
        <v>83</v>
      </c>
      <c r="Q39" s="98"/>
      <c r="R39" s="69"/>
    </row>
    <row r="40" spans="1:18" s="70" customFormat="1" ht="9.6" customHeight="1">
      <c r="A40" s="61"/>
      <c r="B40" s="71"/>
      <c r="C40" s="61"/>
      <c r="D40" s="72"/>
      <c r="E40" s="73"/>
      <c r="F40" s="74"/>
      <c r="G40" s="73"/>
      <c r="H40" s="75"/>
      <c r="I40" s="76" t="s">
        <v>23</v>
      </c>
      <c r="J40" s="88" t="str">
        <f>IF(I40="a",E39,IF(I40="b",E41,""))</f>
        <v>QUINDIO</v>
      </c>
      <c r="K40" s="78"/>
      <c r="L40" s="66"/>
      <c r="M40" s="67"/>
      <c r="N40" s="66"/>
      <c r="O40" s="67"/>
      <c r="P40" s="105"/>
      <c r="Q40" s="106"/>
      <c r="R40" s="69"/>
    </row>
    <row r="41" spans="1:18" s="70" customFormat="1" ht="9.6" customHeight="1">
      <c r="A41" s="61">
        <v>18</v>
      </c>
      <c r="B41" s="61" t="str">
        <f>IF($D41="","",VLOOKUP($D41,'[8]Prep. Principal S'!$A$11:$J$42,6))</f>
        <v/>
      </c>
      <c r="C41" s="61" t="str">
        <f>IF($D41="","",VLOOKUP($D41,'[8]Prep. Principal S'!$A$11:$J$42,7))</f>
        <v/>
      </c>
      <c r="D41" s="79"/>
      <c r="E41" s="80" t="str">
        <f>UPPER(IF($D41="","",VLOOKUP($D41,'[8]Prep. Principal S'!$A$11:$J$42,2)))</f>
        <v/>
      </c>
      <c r="F41" s="80"/>
      <c r="G41" s="80"/>
      <c r="H41" s="81" t="str">
        <f>IF($D41="","",VLOOKUP($D41,'[8]Prep. Principal S'!$A$11:$J$42,3))</f>
        <v/>
      </c>
      <c r="I41" s="82"/>
      <c r="J41" s="294"/>
      <c r="K41" s="84"/>
      <c r="L41" s="66"/>
      <c r="M41" s="67"/>
      <c r="N41" s="66"/>
      <c r="O41" s="67"/>
      <c r="P41" s="99"/>
      <c r="Q41" s="98"/>
      <c r="R41" s="69"/>
    </row>
    <row r="42" spans="1:18" s="70" customFormat="1" ht="9.6" customHeight="1">
      <c r="A42" s="61"/>
      <c r="B42" s="71"/>
      <c r="C42" s="61"/>
      <c r="D42" s="72"/>
      <c r="E42" s="73"/>
      <c r="F42" s="73"/>
      <c r="G42" s="73"/>
      <c r="H42" s="73"/>
      <c r="I42" s="85"/>
      <c r="J42" s="295"/>
      <c r="K42" s="87" t="s">
        <v>17</v>
      </c>
      <c r="L42" s="88" t="str">
        <f>IF(K42="a",J40,IF(K42="b",J44,""))</f>
        <v>QUINDIO</v>
      </c>
      <c r="M42" s="78"/>
      <c r="N42" s="66"/>
      <c r="O42" s="67"/>
      <c r="P42" s="99"/>
      <c r="Q42" s="98"/>
      <c r="R42" s="69"/>
    </row>
    <row r="43" spans="1:18" s="70" customFormat="1" ht="9.6" customHeight="1">
      <c r="A43" s="61">
        <v>19</v>
      </c>
      <c r="B43" s="61" t="str">
        <f>IF($D43="","",VLOOKUP($D43,'[8]Prep. Principal S'!$A$11:$J$42,6))</f>
        <v/>
      </c>
      <c r="C43" s="61" t="str">
        <f>IF($D43="","",VLOOKUP($D43,'[8]Prep. Principal S'!$A$11:$J$42,7))</f>
        <v/>
      </c>
      <c r="D43" s="79"/>
      <c r="E43" s="80" t="str">
        <f>UPPER(IF($D43="","",VLOOKUP($D43,'[8]Prep. Principal S'!$A$11:$J$42,2)))</f>
        <v/>
      </c>
      <c r="F43" s="80"/>
      <c r="G43" s="80"/>
      <c r="H43" s="81" t="str">
        <f>IF($D43="","",VLOOKUP($D43,'[8]Prep. Principal S'!$A$11:$J$42,3))</f>
        <v/>
      </c>
      <c r="I43" s="65"/>
      <c r="J43" s="88"/>
      <c r="K43" s="90"/>
      <c r="L43" s="294" t="s">
        <v>83</v>
      </c>
      <c r="M43" s="84"/>
      <c r="N43" s="66"/>
      <c r="O43" s="67"/>
      <c r="P43" s="99"/>
      <c r="Q43" s="98"/>
      <c r="R43" s="69"/>
    </row>
    <row r="44" spans="1:18" s="70" customFormat="1" ht="9.6" customHeight="1">
      <c r="A44" s="61"/>
      <c r="B44" s="71"/>
      <c r="C44" s="61"/>
      <c r="D44" s="72"/>
      <c r="E44" s="73"/>
      <c r="F44" s="75"/>
      <c r="G44" s="73"/>
      <c r="H44" s="75"/>
      <c r="I44" s="76" t="s">
        <v>18</v>
      </c>
      <c r="J44" s="88" t="str">
        <f>IF(I44="a",E43,IF(I44="b",E45,""))</f>
        <v>VALLE</v>
      </c>
      <c r="K44" s="91"/>
      <c r="L44" s="295"/>
      <c r="M44" s="87"/>
      <c r="N44" s="66"/>
      <c r="O44" s="67"/>
      <c r="P44" s="99"/>
      <c r="Q44" s="98"/>
      <c r="R44" s="69"/>
    </row>
    <row r="45" spans="1:18" s="70" customFormat="1" ht="9.6" customHeight="1">
      <c r="A45" s="61">
        <v>20</v>
      </c>
      <c r="B45" s="61">
        <f>IF($D45="","",VLOOKUP($D45,'[8]Prep. Principal S'!$A$11:$J$42,6))</f>
        <v>0</v>
      </c>
      <c r="C45" s="61">
        <f>IF($D45="","",VLOOKUP($D45,'[8]Prep. Principal S'!$A$11:$J$42,7))</f>
        <v>254</v>
      </c>
      <c r="D45" s="79">
        <v>12</v>
      </c>
      <c r="E45" s="80" t="str">
        <f>UPPER(IF($D45="","",VLOOKUP($D45,'[8]Prep. Principal S'!$A$11:$J$42,2)))</f>
        <v>VALLE</v>
      </c>
      <c r="F45" s="80"/>
      <c r="G45" s="80"/>
      <c r="H45" s="81">
        <f>IF($D45="","",VLOOKUP($D45,'[8]Prep. Principal S'!$A$11:$J$42,3))</f>
        <v>0</v>
      </c>
      <c r="I45" s="82"/>
      <c r="J45" s="92"/>
      <c r="K45" s="67"/>
      <c r="L45" s="88"/>
      <c r="M45" s="90"/>
      <c r="N45" s="66"/>
      <c r="O45" s="67"/>
      <c r="P45" s="99"/>
      <c r="Q45" s="98"/>
      <c r="R45" s="69"/>
    </row>
    <row r="46" spans="1:18" s="70" customFormat="1" ht="9.6" customHeight="1">
      <c r="A46" s="61"/>
      <c r="B46" s="71"/>
      <c r="C46" s="61"/>
      <c r="D46" s="72"/>
      <c r="E46" s="73"/>
      <c r="F46" s="73"/>
      <c r="G46" s="73"/>
      <c r="H46" s="73"/>
      <c r="I46" s="85"/>
      <c r="J46" s="66"/>
      <c r="K46" s="67"/>
      <c r="L46" s="295"/>
      <c r="M46" s="87" t="s">
        <v>21</v>
      </c>
      <c r="N46" s="77" t="str">
        <f>IF(M46="a",L42,IF(M46="b",L50,""))</f>
        <v>ANTIOQUIA</v>
      </c>
      <c r="O46" s="78"/>
      <c r="P46" s="99"/>
      <c r="Q46" s="98"/>
      <c r="R46" s="69"/>
    </row>
    <row r="47" spans="1:18" s="70" customFormat="1" ht="9.6" customHeight="1">
      <c r="A47" s="61">
        <v>21</v>
      </c>
      <c r="B47" s="61">
        <f>IF($D47="","",VLOOKUP($D47,'[8]Prep. Principal S'!$A$11:$J$42,6))</f>
        <v>0</v>
      </c>
      <c r="C47" s="61">
        <f>IF($D47="","",VLOOKUP($D47,'[8]Prep. Principal S'!$A$11:$J$42,7))</f>
        <v>169</v>
      </c>
      <c r="D47" s="79">
        <v>6</v>
      </c>
      <c r="E47" s="80" t="str">
        <f>UPPER(IF($D47="","",VLOOKUP($D47,'[8]Prep. Principal S'!$A$11:$J$42,2)))</f>
        <v>CASANARE</v>
      </c>
      <c r="F47" s="80"/>
      <c r="G47" s="80"/>
      <c r="H47" s="81">
        <f>IF($D47="","",VLOOKUP($D47,'[8]Prep. Principal S'!$A$11:$J$42,3))</f>
        <v>0</v>
      </c>
      <c r="I47" s="65"/>
      <c r="J47" s="66"/>
      <c r="K47" s="67"/>
      <c r="L47" s="73"/>
      <c r="M47" s="96"/>
      <c r="N47" s="377" t="s">
        <v>90</v>
      </c>
      <c r="O47" s="90"/>
      <c r="P47" s="99"/>
      <c r="Q47" s="98"/>
      <c r="R47" s="69"/>
    </row>
    <row r="48" spans="1:18" s="70" customFormat="1" ht="9.6" customHeight="1">
      <c r="A48" s="61"/>
      <c r="B48" s="71"/>
      <c r="C48" s="61"/>
      <c r="D48" s="72"/>
      <c r="E48" s="73"/>
      <c r="F48" s="75"/>
      <c r="G48" s="73"/>
      <c r="H48" s="75"/>
      <c r="I48" s="76" t="s">
        <v>23</v>
      </c>
      <c r="J48" s="88" t="str">
        <f>IF(I48="a",E47,IF(I48="b",E49,""))</f>
        <v>CASANARE</v>
      </c>
      <c r="K48" s="78"/>
      <c r="L48" s="73"/>
      <c r="M48" s="90"/>
      <c r="N48" s="89"/>
      <c r="O48" s="90"/>
      <c r="P48" s="99"/>
      <c r="Q48" s="98"/>
      <c r="R48" s="69"/>
    </row>
    <row r="49" spans="1:18" s="70" customFormat="1" ht="9.6" customHeight="1">
      <c r="A49" s="61">
        <v>22</v>
      </c>
      <c r="B49" s="61" t="str">
        <f>IF($D49="","",VLOOKUP($D49,'[8]Prep. Principal S'!$A$11:$J$42,6))</f>
        <v/>
      </c>
      <c r="C49" s="61" t="str">
        <f>IF($D49="","",VLOOKUP($D49,'[8]Prep. Principal S'!$A$11:$J$42,7))</f>
        <v/>
      </c>
      <c r="D49" s="79"/>
      <c r="E49" s="80" t="str">
        <f>UPPER(IF($D49="","",VLOOKUP($D49,'[8]Prep. Principal S'!$A$11:$J$42,2)))</f>
        <v/>
      </c>
      <c r="F49" s="80"/>
      <c r="G49" s="80"/>
      <c r="H49" s="81" t="str">
        <f>IF($D49="","",VLOOKUP($D49,'[8]Prep. Principal S'!$A$11:$J$42,3))</f>
        <v/>
      </c>
      <c r="I49" s="82"/>
      <c r="J49" s="83"/>
      <c r="K49" s="84"/>
      <c r="L49" s="73"/>
      <c r="M49" s="90"/>
      <c r="N49" s="89"/>
      <c r="O49" s="90"/>
      <c r="P49" s="99"/>
      <c r="Q49" s="98"/>
      <c r="R49" s="69"/>
    </row>
    <row r="50" spans="1:18" s="70" customFormat="1" ht="9.6" customHeight="1">
      <c r="A50" s="61"/>
      <c r="B50" s="71"/>
      <c r="C50" s="61"/>
      <c r="D50" s="72"/>
      <c r="E50" s="73"/>
      <c r="F50" s="73"/>
      <c r="G50" s="73"/>
      <c r="H50" s="73"/>
      <c r="I50" s="85"/>
      <c r="J50" s="86"/>
      <c r="K50" s="87" t="s">
        <v>18</v>
      </c>
      <c r="L50" s="77" t="str">
        <f>IF(K50="a",J48,IF(K50="b",J52,""))</f>
        <v>ANTIOQUIA</v>
      </c>
      <c r="M50" s="91"/>
      <c r="N50" s="89"/>
      <c r="O50" s="90"/>
      <c r="P50" s="99"/>
      <c r="Q50" s="98"/>
      <c r="R50" s="69"/>
    </row>
    <row r="51" spans="1:18" s="70" customFormat="1" ht="9.6" customHeight="1">
      <c r="A51" s="61">
        <v>23</v>
      </c>
      <c r="B51" s="61" t="str">
        <f>IF($D51="","",VLOOKUP($D51,'[8]Prep. Principal S'!$A$11:$J$42,6))</f>
        <v/>
      </c>
      <c r="C51" s="61" t="str">
        <f>IF($D51="","",VLOOKUP($D51,'[8]Prep. Principal S'!$A$11:$J$42,7))</f>
        <v/>
      </c>
      <c r="D51" s="79"/>
      <c r="E51" s="80" t="str">
        <f>UPPER(IF($D51="","",VLOOKUP($D51,'[8]Prep. Principal S'!$A$11:$J$42,2)))</f>
        <v/>
      </c>
      <c r="F51" s="80"/>
      <c r="G51" s="80"/>
      <c r="H51" s="81" t="str">
        <f>IF($D51="","",VLOOKUP($D51,'[8]Prep. Principal S'!$A$11:$J$42,3))</f>
        <v/>
      </c>
      <c r="I51" s="65"/>
      <c r="J51" s="89"/>
      <c r="K51" s="90"/>
      <c r="L51" s="83" t="s">
        <v>83</v>
      </c>
      <c r="M51" s="93"/>
      <c r="N51" s="89"/>
      <c r="O51" s="90"/>
      <c r="P51" s="99"/>
      <c r="Q51" s="98"/>
      <c r="R51" s="69"/>
    </row>
    <row r="52" spans="1:18" s="70" customFormat="1" ht="9.6" customHeight="1">
      <c r="A52" s="61"/>
      <c r="B52" s="71"/>
      <c r="C52" s="61"/>
      <c r="D52" s="72"/>
      <c r="E52" s="73"/>
      <c r="F52" s="75"/>
      <c r="G52" s="73"/>
      <c r="H52" s="75"/>
      <c r="I52" s="76" t="s">
        <v>18</v>
      </c>
      <c r="J52" s="77" t="str">
        <f>IF(I52="a",E51,IF(I52="b",E53,""))</f>
        <v>ANTIOQUIA</v>
      </c>
      <c r="K52" s="91"/>
      <c r="L52" s="86"/>
      <c r="M52" s="94"/>
      <c r="N52" s="89"/>
      <c r="O52" s="90"/>
      <c r="P52" s="99"/>
      <c r="Q52" s="98"/>
      <c r="R52" s="69"/>
    </row>
    <row r="53" spans="1:18" s="70" customFormat="1" ht="9.6" customHeight="1">
      <c r="A53" s="60">
        <v>24</v>
      </c>
      <c r="B53" s="61">
        <f>IF($D53="","",VLOOKUP($D53,'[8]Prep. Principal S'!$A$11:$J$42,6))</f>
        <v>0</v>
      </c>
      <c r="C53" s="61">
        <f>IF($D53="","",VLOOKUP($D53,'[8]Prep. Principal S'!$A$11:$J$42,7))</f>
        <v>69</v>
      </c>
      <c r="D53" s="62">
        <v>3</v>
      </c>
      <c r="E53" s="63" t="str">
        <f>UPPER(IF($D53="","",VLOOKUP($D53,'[8]Prep. Principal S'!$A$11:$J$42,2)))</f>
        <v>ANTIOQUIA</v>
      </c>
      <c r="F53" s="63"/>
      <c r="G53" s="63"/>
      <c r="H53" s="64">
        <f>IF($D53="","",VLOOKUP($D53,'[8]Prep. Principal S'!$A$11:$J$42,3))</f>
        <v>0</v>
      </c>
      <c r="I53" s="95"/>
      <c r="J53" s="107"/>
      <c r="K53" s="67"/>
      <c r="L53" s="89"/>
      <c r="M53" s="96"/>
      <c r="N53" s="89"/>
      <c r="O53" s="90"/>
      <c r="P53" s="99"/>
      <c r="Q53" s="98"/>
      <c r="R53" s="69"/>
    </row>
    <row r="54" spans="1:18" s="70" customFormat="1" ht="9.6" customHeight="1">
      <c r="A54" s="61"/>
      <c r="B54" s="71"/>
      <c r="C54" s="61"/>
      <c r="D54" s="71"/>
      <c r="E54" s="73"/>
      <c r="F54" s="73"/>
      <c r="G54" s="73"/>
      <c r="H54" s="73"/>
      <c r="I54" s="85"/>
      <c r="J54" s="66"/>
      <c r="K54" s="67"/>
      <c r="L54" s="89"/>
      <c r="M54" s="96"/>
      <c r="N54" s="86"/>
      <c r="O54" s="87" t="s">
        <v>21</v>
      </c>
      <c r="P54" s="77" t="str">
        <f>IF(O54="a",N46,IF(O54="b",N62,""))</f>
        <v>CUNDINAMARCA</v>
      </c>
      <c r="Q54" s="103"/>
      <c r="R54" s="69"/>
    </row>
    <row r="55" spans="1:18" s="70" customFormat="1" ht="9.6" customHeight="1">
      <c r="A55" s="60">
        <v>25</v>
      </c>
      <c r="B55" s="61">
        <f>IF($D55="","",VLOOKUP($D55,'[8]Prep. Principal S'!$A$11:$J$42,6))</f>
        <v>0</v>
      </c>
      <c r="C55" s="61">
        <f>IF($D55="","",VLOOKUP($D55,'[8]Prep. Principal S'!$A$11:$J$42,7))</f>
        <v>184</v>
      </c>
      <c r="D55" s="62">
        <v>7</v>
      </c>
      <c r="E55" s="80" t="str">
        <f>UPPER(IF($D55="","",VLOOKUP($D55,'[8]Prep. Principal S'!$A$11:$J$42,2)))</f>
        <v>BOYACA</v>
      </c>
      <c r="F55" s="63"/>
      <c r="G55" s="63"/>
      <c r="H55" s="64">
        <f>IF($D55="","",VLOOKUP($D55,'[8]Prep. Principal S'!$A$11:$J$42,3))</f>
        <v>0</v>
      </c>
      <c r="I55" s="65"/>
      <c r="J55" s="66"/>
      <c r="K55" s="67"/>
      <c r="L55" s="66"/>
      <c r="M55" s="67"/>
      <c r="N55" s="66"/>
      <c r="O55" s="96"/>
      <c r="P55" s="92" t="s">
        <v>83</v>
      </c>
      <c r="Q55" s="68"/>
      <c r="R55" s="69"/>
    </row>
    <row r="56" spans="1:18" s="70" customFormat="1" ht="9.6" customHeight="1">
      <c r="A56" s="61"/>
      <c r="B56" s="71"/>
      <c r="C56" s="61"/>
      <c r="D56" s="72"/>
      <c r="E56" s="73"/>
      <c r="F56" s="74"/>
      <c r="G56" s="73"/>
      <c r="H56" s="75"/>
      <c r="I56" s="76" t="s">
        <v>23</v>
      </c>
      <c r="J56" s="88" t="str">
        <f>IF(I56="a",E55,IF(I56="b",E57,""))</f>
        <v>BOYACA</v>
      </c>
      <c r="K56" s="78"/>
      <c r="L56" s="66"/>
      <c r="M56" s="67"/>
      <c r="N56" s="66"/>
      <c r="O56" s="90"/>
      <c r="P56" s="99"/>
      <c r="Q56" s="68"/>
      <c r="R56" s="69"/>
    </row>
    <row r="57" spans="1:18" s="70" customFormat="1" ht="9.6" customHeight="1">
      <c r="A57" s="61">
        <v>26</v>
      </c>
      <c r="B57" s="61" t="str">
        <f>IF($D57="","",VLOOKUP($D57,'[8]Prep. Principal S'!$A$11:$J$42,6))</f>
        <v/>
      </c>
      <c r="C57" s="61" t="str">
        <f>IF($D57="","",VLOOKUP($D57,'[8]Prep. Principal S'!$A$11:$J$42,7))</f>
        <v/>
      </c>
      <c r="D57" s="79"/>
      <c r="E57" s="80" t="str">
        <f>UPPER(IF($D57="","",VLOOKUP($D57,'[8]Prep. Principal S'!$A$11:$J$42,2)))</f>
        <v/>
      </c>
      <c r="F57" s="80"/>
      <c r="G57" s="80"/>
      <c r="H57" s="81" t="str">
        <f>IF($D57="","",VLOOKUP($D57,'[8]Prep. Principal S'!$A$11:$J$42,3))</f>
        <v/>
      </c>
      <c r="I57" s="82"/>
      <c r="J57" s="294"/>
      <c r="K57" s="84"/>
      <c r="L57" s="66"/>
      <c r="M57" s="67"/>
      <c r="N57" s="66"/>
      <c r="O57" s="90"/>
      <c r="P57" s="99"/>
      <c r="Q57" s="68"/>
      <c r="R57" s="69"/>
    </row>
    <row r="58" spans="1:18" s="70" customFormat="1" ht="9.6" customHeight="1">
      <c r="A58" s="61"/>
      <c r="B58" s="71"/>
      <c r="C58" s="61"/>
      <c r="D58" s="72"/>
      <c r="E58" s="73"/>
      <c r="F58" s="73"/>
      <c r="G58" s="73"/>
      <c r="H58" s="73"/>
      <c r="I58" s="85"/>
      <c r="J58" s="295"/>
      <c r="K58" s="87" t="s">
        <v>23</v>
      </c>
      <c r="L58" s="88" t="str">
        <f>IF(K58="a",J56,IF(K58="b",J60,""))</f>
        <v>BOYACA</v>
      </c>
      <c r="M58" s="78"/>
      <c r="N58" s="66"/>
      <c r="O58" s="90"/>
      <c r="P58" s="99"/>
      <c r="Q58" s="68"/>
      <c r="R58" s="69"/>
    </row>
    <row r="59" spans="1:18" s="70" customFormat="1" ht="9.6" customHeight="1">
      <c r="A59" s="61">
        <v>27</v>
      </c>
      <c r="B59" s="61" t="str">
        <f>IF($D59="","",VLOOKUP($D59,'[8]Prep. Principal S'!$A$11:$J$42,6))</f>
        <v/>
      </c>
      <c r="C59" s="61" t="str">
        <f>IF($D59="","",VLOOKUP($D59,'[8]Prep. Principal S'!$A$11:$J$42,7))</f>
        <v/>
      </c>
      <c r="D59" s="79"/>
      <c r="E59" s="80" t="str">
        <f>UPPER(IF($D59="","",VLOOKUP($D59,'[8]Prep. Principal S'!$A$11:$J$42,2)))</f>
        <v/>
      </c>
      <c r="F59" s="80"/>
      <c r="G59" s="80"/>
      <c r="H59" s="81" t="str">
        <f>IF($D59="","",VLOOKUP($D59,'[8]Prep. Principal S'!$A$11:$J$42,3))</f>
        <v/>
      </c>
      <c r="I59" s="65"/>
      <c r="J59" s="88"/>
      <c r="K59" s="90"/>
      <c r="L59" s="294" t="s">
        <v>83</v>
      </c>
      <c r="M59" s="84"/>
      <c r="N59" s="66"/>
      <c r="O59" s="90"/>
      <c r="P59" s="99"/>
      <c r="Q59" s="68"/>
      <c r="R59" s="69"/>
    </row>
    <row r="60" spans="1:18" s="70" customFormat="1" ht="9.6" customHeight="1">
      <c r="A60" s="61"/>
      <c r="B60" s="71"/>
      <c r="C60" s="61"/>
      <c r="D60" s="108"/>
      <c r="E60" s="73"/>
      <c r="F60" s="75"/>
      <c r="G60" s="73"/>
      <c r="H60" s="75"/>
      <c r="I60" s="76" t="s">
        <v>18</v>
      </c>
      <c r="J60" s="88" t="str">
        <f>IF(I60="a",E59,IF(I60="b",E61,""))</f>
        <v>RISARALDA</v>
      </c>
      <c r="K60" s="91"/>
      <c r="L60" s="295"/>
      <c r="M60" s="87"/>
      <c r="N60" s="66"/>
      <c r="O60" s="90"/>
      <c r="P60" s="66"/>
      <c r="Q60" s="68"/>
      <c r="R60" s="69"/>
    </row>
    <row r="61" spans="1:18" s="70" customFormat="1" ht="9.6" customHeight="1">
      <c r="A61" s="61">
        <v>28</v>
      </c>
      <c r="B61" s="61">
        <f>IF($D61="","",VLOOKUP($D61,'[8]Prep. Principal S'!$A$11:$J$42,6))</f>
        <v>0</v>
      </c>
      <c r="C61" s="61">
        <f>IF($D61="","",VLOOKUP($D61,'[8]Prep. Principal S'!$A$11:$J$42,7))</f>
        <v>0</v>
      </c>
      <c r="D61" s="79">
        <v>15</v>
      </c>
      <c r="E61" s="80" t="str">
        <f>UPPER(IF($D61="","",VLOOKUP($D61,'[8]Prep. Principal S'!$A$11:$J$42,2)))</f>
        <v>RISARALDA</v>
      </c>
      <c r="F61" s="80"/>
      <c r="G61" s="80"/>
      <c r="H61" s="81">
        <f>IF($D61="","",VLOOKUP($D61,'[8]Prep. Principal S'!$A$11:$J$42,3))</f>
        <v>0</v>
      </c>
      <c r="I61" s="82"/>
      <c r="J61" s="92"/>
      <c r="K61" s="67"/>
      <c r="L61" s="88"/>
      <c r="M61" s="90"/>
      <c r="N61" s="66"/>
      <c r="O61" s="90"/>
      <c r="P61" s="66"/>
      <c r="Q61" s="68"/>
      <c r="R61" s="69"/>
    </row>
    <row r="62" spans="1:18" s="70" customFormat="1" ht="9.6" customHeight="1">
      <c r="A62" s="61"/>
      <c r="B62" s="71"/>
      <c r="C62" s="61"/>
      <c r="D62" s="72"/>
      <c r="E62" s="73"/>
      <c r="F62" s="73"/>
      <c r="G62" s="73"/>
      <c r="H62" s="73"/>
      <c r="I62" s="85"/>
      <c r="J62" s="66"/>
      <c r="K62" s="67"/>
      <c r="L62" s="295"/>
      <c r="M62" s="87" t="s">
        <v>21</v>
      </c>
      <c r="N62" s="77" t="str">
        <f>IF(M62="a",L58,IF(M62="b",L66,""))</f>
        <v>CUNDINAMARCA</v>
      </c>
      <c r="O62" s="91"/>
      <c r="P62" s="66"/>
      <c r="Q62" s="68"/>
      <c r="R62" s="69"/>
    </row>
    <row r="63" spans="1:18" s="70" customFormat="1" ht="9.6" customHeight="1">
      <c r="A63" s="61">
        <v>29</v>
      </c>
      <c r="B63" s="61">
        <f>IF($D63="","",VLOOKUP($D63,'[8]Prep. Principal S'!$A$11:$J$42,6))</f>
        <v>0</v>
      </c>
      <c r="C63" s="61">
        <f>IF($D63="","",VLOOKUP($D63,'[8]Prep. Principal S'!$A$11:$J$42,7))</f>
        <v>96</v>
      </c>
      <c r="D63" s="79">
        <v>11</v>
      </c>
      <c r="E63" s="80" t="str">
        <f>UPPER(IF($D63="","",VLOOKUP($D63,'[8]Prep. Principal S'!$A$11:$J$42,2)))</f>
        <v>ATLANTICO</v>
      </c>
      <c r="F63" s="80"/>
      <c r="G63" s="80"/>
      <c r="H63" s="81">
        <f>IF($D63="","",VLOOKUP($D63,'[8]Prep. Principal S'!$A$11:$J$42,3))</f>
        <v>0</v>
      </c>
      <c r="I63" s="65"/>
      <c r="J63" s="66"/>
      <c r="K63" s="67"/>
      <c r="L63" s="73"/>
      <c r="M63" s="96"/>
      <c r="N63" s="83" t="s">
        <v>29</v>
      </c>
      <c r="O63" s="96"/>
      <c r="P63" s="66"/>
      <c r="Q63" s="68"/>
      <c r="R63" s="69"/>
    </row>
    <row r="64" spans="1:18" s="70" customFormat="1" ht="9.6" customHeight="1">
      <c r="A64" s="61"/>
      <c r="B64" s="71"/>
      <c r="C64" s="61"/>
      <c r="D64" s="72"/>
      <c r="E64" s="73"/>
      <c r="F64" s="75"/>
      <c r="G64" s="73"/>
      <c r="H64" s="75"/>
      <c r="I64" s="76" t="s">
        <v>23</v>
      </c>
      <c r="J64" s="88" t="str">
        <f>IF(I64="a",E63,IF(I64="b",E65,""))</f>
        <v>ATLANTICO</v>
      </c>
      <c r="K64" s="78"/>
      <c r="L64" s="73"/>
      <c r="M64" s="90"/>
      <c r="N64" s="89"/>
      <c r="O64" s="96"/>
      <c r="P64" s="66"/>
      <c r="Q64" s="68"/>
      <c r="R64" s="69"/>
    </row>
    <row r="65" spans="1:18" s="70" customFormat="1" ht="9.6" customHeight="1">
      <c r="A65" s="61">
        <v>30</v>
      </c>
      <c r="B65" s="61" t="str">
        <f>IF($D65="","",VLOOKUP($D65,'[8]Prep. Principal S'!$A$11:$J$42,6))</f>
        <v/>
      </c>
      <c r="C65" s="61" t="str">
        <f>IF($D65="","",VLOOKUP($D65,'[8]Prep. Principal S'!$A$11:$J$42,7))</f>
        <v/>
      </c>
      <c r="D65" s="79"/>
      <c r="E65" s="80" t="str">
        <f>UPPER(IF($D65="","",VLOOKUP($D65,'[8]Prep. Principal S'!$A$11:$J$42,2)))</f>
        <v/>
      </c>
      <c r="F65" s="80"/>
      <c r="G65" s="80"/>
      <c r="H65" s="81" t="str">
        <f>IF($D65="","",VLOOKUP($D65,'[8]Prep. Principal S'!$A$11:$J$42,3))</f>
        <v/>
      </c>
      <c r="I65" s="65"/>
      <c r="J65" s="294"/>
      <c r="K65" s="84"/>
      <c r="L65" s="73"/>
      <c r="M65" s="90"/>
      <c r="N65" s="89"/>
      <c r="O65" s="96"/>
      <c r="P65" s="66"/>
      <c r="Q65" s="68"/>
      <c r="R65" s="69"/>
    </row>
    <row r="66" spans="1:18" s="70" customFormat="1" ht="9.6" customHeight="1">
      <c r="A66" s="61"/>
      <c r="B66" s="71"/>
      <c r="C66" s="61"/>
      <c r="D66" s="72"/>
      <c r="E66" s="73"/>
      <c r="F66" s="73"/>
      <c r="G66" s="73"/>
      <c r="H66" s="73"/>
      <c r="I66" s="85"/>
      <c r="J66" s="295"/>
      <c r="K66" s="87" t="s">
        <v>21</v>
      </c>
      <c r="L66" s="77" t="str">
        <f>IF(K66="a",J64,IF(K66="b",J68,""))</f>
        <v>CUNDINAMARCA</v>
      </c>
      <c r="M66" s="91"/>
      <c r="N66" s="89"/>
      <c r="O66" s="96"/>
      <c r="P66" s="66"/>
      <c r="Q66" s="68"/>
      <c r="R66" s="69"/>
    </row>
    <row r="67" spans="1:18" s="70" customFormat="1" ht="9.6" customHeight="1">
      <c r="A67" s="61">
        <v>31</v>
      </c>
      <c r="B67" s="61" t="str">
        <f>IF($D67="","",VLOOKUP($D67,'[8]Prep. Principal S'!$A$11:$J$42,6))</f>
        <v/>
      </c>
      <c r="C67" s="61" t="str">
        <f>IF($D67="","",VLOOKUP($D67,'[8]Prep. Principal S'!$A$11:$J$42,7))</f>
        <v/>
      </c>
      <c r="D67" s="79"/>
      <c r="E67" s="80" t="str">
        <f>UPPER(IF($D67="","",VLOOKUP($D67,'[8]Prep. Principal S'!$A$11:$J$42,2)))</f>
        <v/>
      </c>
      <c r="F67" s="80"/>
      <c r="G67" s="80"/>
      <c r="H67" s="81" t="str">
        <f>IF($D67="","",VLOOKUP($D67,'[8]Prep. Principal S'!$A$11:$J$42,3))</f>
        <v/>
      </c>
      <c r="I67" s="65"/>
      <c r="J67" s="88"/>
      <c r="K67" s="90"/>
      <c r="L67" s="83" t="s">
        <v>83</v>
      </c>
      <c r="M67" s="93"/>
      <c r="N67" s="89"/>
      <c r="O67" s="96"/>
      <c r="P67" s="66"/>
      <c r="Q67" s="68"/>
      <c r="R67" s="69"/>
    </row>
    <row r="68" spans="1:18" s="70" customFormat="1" ht="9.6" customHeight="1">
      <c r="A68" s="61"/>
      <c r="B68" s="71"/>
      <c r="C68" s="61"/>
      <c r="D68" s="72"/>
      <c r="E68" s="73"/>
      <c r="F68" s="75"/>
      <c r="G68" s="73"/>
      <c r="H68" s="75"/>
      <c r="I68" s="76" t="s">
        <v>18</v>
      </c>
      <c r="J68" s="77" t="str">
        <f>IF(I68="a",E67,IF(I68="b",E69,""))</f>
        <v>CUNDINAMARCA</v>
      </c>
      <c r="K68" s="91"/>
      <c r="L68" s="86"/>
      <c r="M68" s="94"/>
      <c r="N68" s="89"/>
      <c r="O68" s="96"/>
      <c r="P68" s="66"/>
      <c r="Q68" s="68"/>
      <c r="R68" s="69"/>
    </row>
    <row r="69" spans="1:18" s="70" customFormat="1" ht="9.6" customHeight="1">
      <c r="A69" s="60">
        <v>32</v>
      </c>
      <c r="B69" s="61">
        <f>IF($D69="","",VLOOKUP($D69,'[8]Prep. Principal S'!$A$11:$J$42,6))</f>
        <v>0</v>
      </c>
      <c r="C69" s="61">
        <f>IF($D69="","",VLOOKUP($D69,'[8]Prep. Principal S'!$A$11:$J$42,7))</f>
        <v>24</v>
      </c>
      <c r="D69" s="79">
        <v>2</v>
      </c>
      <c r="E69" s="63" t="str">
        <f>UPPER(IF($D69="","",VLOOKUP($D69,'[8]Prep. Principal S'!$A$11:$J$42,2)))</f>
        <v>CUNDINAMARCA</v>
      </c>
      <c r="F69" s="63"/>
      <c r="G69" s="63"/>
      <c r="H69" s="64">
        <f>IF($D69="","",VLOOKUP($D69,'[8]Prep. Principal S'!$A$11:$J$42,3))</f>
        <v>0</v>
      </c>
      <c r="I69" s="95"/>
      <c r="J69" s="92"/>
      <c r="K69" s="67"/>
      <c r="L69" s="89"/>
      <c r="M69" s="96"/>
      <c r="N69" s="89"/>
      <c r="O69" s="96"/>
      <c r="P69" s="66"/>
      <c r="Q69" s="68"/>
      <c r="R69" s="69"/>
    </row>
    <row r="70" spans="1:18" s="73" customFormat="1" ht="6" customHeight="1">
      <c r="A70" s="109"/>
      <c r="B70" s="80"/>
      <c r="C70" s="80"/>
      <c r="D70" s="110"/>
      <c r="E70" s="63"/>
      <c r="F70" s="63"/>
      <c r="G70" s="63"/>
      <c r="H70" s="63"/>
      <c r="I70" s="111"/>
      <c r="K70" s="112"/>
      <c r="L70" s="88"/>
      <c r="M70" s="113"/>
      <c r="N70" s="88"/>
      <c r="O70" s="113"/>
      <c r="Q70" s="112"/>
    </row>
    <row r="71" spans="1:18" s="120" customFormat="1" ht="10.5" customHeight="1">
      <c r="A71" s="114"/>
      <c r="B71" s="115" t="s">
        <v>32</v>
      </c>
      <c r="C71" s="115"/>
      <c r="D71" s="115"/>
      <c r="E71" s="116"/>
      <c r="F71" s="114"/>
      <c r="G71" s="115" t="s">
        <v>33</v>
      </c>
      <c r="H71" s="117"/>
      <c r="I71" s="115"/>
      <c r="J71" s="118"/>
      <c r="K71" s="119"/>
      <c r="L71" s="117"/>
      <c r="M71" s="119"/>
      <c r="N71" s="118"/>
    </row>
    <row r="72" spans="1:18" s="4" customFormat="1" ht="9" customHeight="1">
      <c r="A72" s="121">
        <v>1</v>
      </c>
      <c r="B72" s="122" t="str">
        <f>IF(D7=1,E7,"")</f>
        <v>BOGOTA</v>
      </c>
      <c r="C72" s="123"/>
      <c r="D72" s="123"/>
      <c r="E72" s="124"/>
      <c r="F72" s="125">
        <v>1</v>
      </c>
      <c r="G72" s="126"/>
      <c r="H72" s="127"/>
      <c r="I72" s="128"/>
      <c r="J72" s="129"/>
      <c r="K72" s="130"/>
      <c r="L72" s="131"/>
      <c r="M72" s="132"/>
      <c r="N72" s="133"/>
    </row>
    <row r="73" spans="1:18" s="4" customFormat="1" ht="9" customHeight="1">
      <c r="A73" s="121">
        <v>2</v>
      </c>
      <c r="B73" s="122" t="str">
        <f>IF(D69=2,E69,"")</f>
        <v>CUNDINAMARCA</v>
      </c>
      <c r="C73" s="123"/>
      <c r="D73" s="123"/>
      <c r="E73" s="124"/>
      <c r="F73" s="125">
        <v>2</v>
      </c>
      <c r="G73" s="126"/>
      <c r="H73" s="127"/>
      <c r="I73" s="128"/>
      <c r="J73" s="129"/>
      <c r="K73" s="134"/>
      <c r="L73" s="135"/>
      <c r="M73" s="134"/>
      <c r="N73" s="136"/>
    </row>
    <row r="74" spans="1:18" s="4" customFormat="1" ht="9" customHeight="1">
      <c r="A74" s="121">
        <v>3</v>
      </c>
      <c r="B74" s="122" t="str">
        <f>IF(D23=3,E23,IF(D53=3,E53,""))</f>
        <v>ANTIOQUIA</v>
      </c>
      <c r="C74" s="123"/>
      <c r="D74" s="123"/>
      <c r="E74" s="124"/>
      <c r="F74" s="125">
        <v>3</v>
      </c>
      <c r="G74" s="126"/>
      <c r="H74" s="127"/>
      <c r="I74" s="128"/>
      <c r="J74" s="129"/>
      <c r="K74" s="134"/>
      <c r="L74" s="135"/>
      <c r="M74" s="134"/>
      <c r="N74" s="136"/>
    </row>
    <row r="75" spans="1:18" s="4" customFormat="1" ht="9" customHeight="1">
      <c r="A75" s="121">
        <v>4</v>
      </c>
      <c r="B75" s="122" t="str">
        <f>IF(D23=4,E23,IF(D53=4,E53,""))</f>
        <v>SANTANDER</v>
      </c>
      <c r="C75" s="123"/>
      <c r="D75" s="123"/>
      <c r="E75" s="124"/>
      <c r="F75" s="125">
        <v>4</v>
      </c>
      <c r="G75" s="126"/>
      <c r="H75" s="127"/>
      <c r="I75" s="128"/>
      <c r="J75" s="129"/>
      <c r="K75" s="132"/>
      <c r="L75" s="137"/>
      <c r="M75" s="138"/>
      <c r="N75" s="139"/>
    </row>
    <row r="76" spans="1:18" s="4" customFormat="1" ht="9" customHeight="1">
      <c r="A76" s="121">
        <v>5</v>
      </c>
      <c r="B76" s="122" t="str">
        <f>IF(D21=5,E21,IF(D37=5,E37,IF(D39=5,E39,IF(D55=5,E55,""))))</f>
        <v/>
      </c>
      <c r="C76" s="123"/>
      <c r="D76" s="123"/>
      <c r="E76" s="124"/>
      <c r="F76" s="125">
        <v>5</v>
      </c>
      <c r="G76" s="126"/>
      <c r="H76" s="127"/>
      <c r="I76" s="128"/>
      <c r="J76" s="129"/>
      <c r="K76" s="130" t="s">
        <v>34</v>
      </c>
      <c r="L76" s="131"/>
      <c r="M76" s="132"/>
      <c r="N76" s="133"/>
    </row>
    <row r="77" spans="1:18" s="4" customFormat="1" ht="9" customHeight="1">
      <c r="A77" s="121">
        <v>6</v>
      </c>
      <c r="B77" s="122" t="str">
        <f>IF(D21=6,E21,IF(D37=6,E37,IF(D39=6,E39,IF(D55=6,E55,""))))</f>
        <v/>
      </c>
      <c r="C77" s="123"/>
      <c r="D77" s="123"/>
      <c r="E77" s="124"/>
      <c r="F77" s="125">
        <v>6</v>
      </c>
      <c r="G77" s="126"/>
      <c r="H77" s="127"/>
      <c r="I77" s="128"/>
      <c r="J77" s="129"/>
      <c r="K77" s="134"/>
      <c r="L77" s="135"/>
      <c r="M77" s="134"/>
      <c r="N77" s="136"/>
    </row>
    <row r="78" spans="1:18" s="4" customFormat="1" ht="9" customHeight="1">
      <c r="A78" s="121">
        <v>7</v>
      </c>
      <c r="B78" s="122"/>
      <c r="C78" s="123"/>
      <c r="D78" s="123"/>
      <c r="E78" s="124"/>
      <c r="F78" s="125">
        <v>7</v>
      </c>
      <c r="G78" s="126"/>
      <c r="H78" s="127"/>
      <c r="I78" s="128"/>
      <c r="J78" s="129"/>
      <c r="K78" s="134"/>
      <c r="L78" s="135"/>
      <c r="M78" s="134"/>
      <c r="N78" s="136"/>
    </row>
    <row r="79" spans="1:18" s="4" customFormat="1" ht="9" customHeight="1">
      <c r="A79" s="121">
        <v>8</v>
      </c>
      <c r="B79" s="122"/>
      <c r="C79" s="123"/>
      <c r="D79" s="123"/>
      <c r="E79" s="124"/>
      <c r="F79" s="125">
        <v>8</v>
      </c>
      <c r="G79" s="126"/>
      <c r="H79" s="127"/>
      <c r="I79" s="128"/>
      <c r="J79" s="129"/>
      <c r="K79" s="140" t="str">
        <f>[8]Maestra!A18</f>
        <v>Luis Mario Aristizábal</v>
      </c>
      <c r="L79" s="131"/>
      <c r="M79" s="132"/>
      <c r="N79" s="133"/>
    </row>
  </sheetData>
  <pageMargins left="0.35433070866141736" right="0.35433070866141736" top="0.39370078740157483" bottom="0.39370078740157483" header="0" footer="0"/>
  <pageSetup scale="96" orientation="portrait" horizontalDpi="360" verticalDpi="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showZeros="0" zoomScale="71" zoomScaleNormal="71" zoomScaleSheetLayoutView="71" workbookViewId="0">
      <selection activeCell="E10" sqref="E10"/>
    </sheetView>
  </sheetViews>
  <sheetFormatPr baseColWidth="10" defaultColWidth="9.140625" defaultRowHeight="12"/>
  <cols>
    <col min="1" max="1" width="14.5703125" style="300" customWidth="1"/>
    <col min="2" max="2" width="6.5703125" style="300" customWidth="1"/>
    <col min="3" max="3" width="32.140625" style="300" customWidth="1"/>
    <col min="4" max="4" width="4.7109375" style="301" customWidth="1"/>
    <col min="5" max="5" width="30.7109375" style="300" customWidth="1"/>
    <col min="6" max="6" width="16.28515625" style="300" customWidth="1"/>
    <col min="7" max="7" width="6.5703125" style="300" customWidth="1"/>
    <col min="8" max="8" width="20.85546875" style="300" bestFit="1" customWidth="1"/>
    <col min="9" max="9" width="3" style="300" customWidth="1"/>
    <col min="10" max="10" width="9.140625" style="300" customWidth="1"/>
    <col min="11" max="256" width="9.140625" style="300"/>
    <col min="257" max="257" width="14.5703125" style="300" customWidth="1"/>
    <col min="258" max="258" width="6.5703125" style="300" customWidth="1"/>
    <col min="259" max="259" width="32.140625" style="300" customWidth="1"/>
    <col min="260" max="260" width="4.7109375" style="300" customWidth="1"/>
    <col min="261" max="261" width="30.7109375" style="300" customWidth="1"/>
    <col min="262" max="262" width="16.28515625" style="300" customWidth="1"/>
    <col min="263" max="263" width="6.5703125" style="300" customWidth="1"/>
    <col min="264" max="264" width="20.85546875" style="300" bestFit="1" customWidth="1"/>
    <col min="265" max="265" width="3" style="300" customWidth="1"/>
    <col min="266" max="266" width="9.140625" style="300" customWidth="1"/>
    <col min="267" max="512" width="9.140625" style="300"/>
    <col min="513" max="513" width="14.5703125" style="300" customWidth="1"/>
    <col min="514" max="514" width="6.5703125" style="300" customWidth="1"/>
    <col min="515" max="515" width="32.140625" style="300" customWidth="1"/>
    <col min="516" max="516" width="4.7109375" style="300" customWidth="1"/>
    <col min="517" max="517" width="30.7109375" style="300" customWidth="1"/>
    <col min="518" max="518" width="16.28515625" style="300" customWidth="1"/>
    <col min="519" max="519" width="6.5703125" style="300" customWidth="1"/>
    <col min="520" max="520" width="20.85546875" style="300" bestFit="1" customWidth="1"/>
    <col min="521" max="521" width="3" style="300" customWidth="1"/>
    <col min="522" max="522" width="9.140625" style="300" customWidth="1"/>
    <col min="523" max="768" width="9.140625" style="300"/>
    <col min="769" max="769" width="14.5703125" style="300" customWidth="1"/>
    <col min="770" max="770" width="6.5703125" style="300" customWidth="1"/>
    <col min="771" max="771" width="32.140625" style="300" customWidth="1"/>
    <col min="772" max="772" width="4.7109375" style="300" customWidth="1"/>
    <col min="773" max="773" width="30.7109375" style="300" customWidth="1"/>
    <col min="774" max="774" width="16.28515625" style="300" customWidth="1"/>
    <col min="775" max="775" width="6.5703125" style="300" customWidth="1"/>
    <col min="776" max="776" width="20.85546875" style="300" bestFit="1" customWidth="1"/>
    <col min="777" max="777" width="3" style="300" customWidth="1"/>
    <col min="778" max="778" width="9.140625" style="300" customWidth="1"/>
    <col min="779" max="1024" width="9.140625" style="300"/>
    <col min="1025" max="1025" width="14.5703125" style="300" customWidth="1"/>
    <col min="1026" max="1026" width="6.5703125" style="300" customWidth="1"/>
    <col min="1027" max="1027" width="32.140625" style="300" customWidth="1"/>
    <col min="1028" max="1028" width="4.7109375" style="300" customWidth="1"/>
    <col min="1029" max="1029" width="30.7109375" style="300" customWidth="1"/>
    <col min="1030" max="1030" width="16.28515625" style="300" customWidth="1"/>
    <col min="1031" max="1031" width="6.5703125" style="300" customWidth="1"/>
    <col min="1032" max="1032" width="20.85546875" style="300" bestFit="1" customWidth="1"/>
    <col min="1033" max="1033" width="3" style="300" customWidth="1"/>
    <col min="1034" max="1034" width="9.140625" style="300" customWidth="1"/>
    <col min="1035" max="1280" width="9.140625" style="300"/>
    <col min="1281" max="1281" width="14.5703125" style="300" customWidth="1"/>
    <col min="1282" max="1282" width="6.5703125" style="300" customWidth="1"/>
    <col min="1283" max="1283" width="32.140625" style="300" customWidth="1"/>
    <col min="1284" max="1284" width="4.7109375" style="300" customWidth="1"/>
    <col min="1285" max="1285" width="30.7109375" style="300" customWidth="1"/>
    <col min="1286" max="1286" width="16.28515625" style="300" customWidth="1"/>
    <col min="1287" max="1287" width="6.5703125" style="300" customWidth="1"/>
    <col min="1288" max="1288" width="20.85546875" style="300" bestFit="1" customWidth="1"/>
    <col min="1289" max="1289" width="3" style="300" customWidth="1"/>
    <col min="1290" max="1290" width="9.140625" style="300" customWidth="1"/>
    <col min="1291" max="1536" width="9.140625" style="300"/>
    <col min="1537" max="1537" width="14.5703125" style="300" customWidth="1"/>
    <col min="1538" max="1538" width="6.5703125" style="300" customWidth="1"/>
    <col min="1539" max="1539" width="32.140625" style="300" customWidth="1"/>
    <col min="1540" max="1540" width="4.7109375" style="300" customWidth="1"/>
    <col min="1541" max="1541" width="30.7109375" style="300" customWidth="1"/>
    <col min="1542" max="1542" width="16.28515625" style="300" customWidth="1"/>
    <col min="1543" max="1543" width="6.5703125" style="300" customWidth="1"/>
    <col min="1544" max="1544" width="20.85546875" style="300" bestFit="1" customWidth="1"/>
    <col min="1545" max="1545" width="3" style="300" customWidth="1"/>
    <col min="1546" max="1546" width="9.140625" style="300" customWidth="1"/>
    <col min="1547" max="1792" width="9.140625" style="300"/>
    <col min="1793" max="1793" width="14.5703125" style="300" customWidth="1"/>
    <col min="1794" max="1794" width="6.5703125" style="300" customWidth="1"/>
    <col min="1795" max="1795" width="32.140625" style="300" customWidth="1"/>
    <col min="1796" max="1796" width="4.7109375" style="300" customWidth="1"/>
    <col min="1797" max="1797" width="30.7109375" style="300" customWidth="1"/>
    <col min="1798" max="1798" width="16.28515625" style="300" customWidth="1"/>
    <col min="1799" max="1799" width="6.5703125" style="300" customWidth="1"/>
    <col min="1800" max="1800" width="20.85546875" style="300" bestFit="1" customWidth="1"/>
    <col min="1801" max="1801" width="3" style="300" customWidth="1"/>
    <col min="1802" max="1802" width="9.140625" style="300" customWidth="1"/>
    <col min="1803" max="2048" width="9.140625" style="300"/>
    <col min="2049" max="2049" width="14.5703125" style="300" customWidth="1"/>
    <col min="2050" max="2050" width="6.5703125" style="300" customWidth="1"/>
    <col min="2051" max="2051" width="32.140625" style="300" customWidth="1"/>
    <col min="2052" max="2052" width="4.7109375" style="300" customWidth="1"/>
    <col min="2053" max="2053" width="30.7109375" style="300" customWidth="1"/>
    <col min="2054" max="2054" width="16.28515625" style="300" customWidth="1"/>
    <col min="2055" max="2055" width="6.5703125" style="300" customWidth="1"/>
    <col min="2056" max="2056" width="20.85546875" style="300" bestFit="1" customWidth="1"/>
    <col min="2057" max="2057" width="3" style="300" customWidth="1"/>
    <col min="2058" max="2058" width="9.140625" style="300" customWidth="1"/>
    <col min="2059" max="2304" width="9.140625" style="300"/>
    <col min="2305" max="2305" width="14.5703125" style="300" customWidth="1"/>
    <col min="2306" max="2306" width="6.5703125" style="300" customWidth="1"/>
    <col min="2307" max="2307" width="32.140625" style="300" customWidth="1"/>
    <col min="2308" max="2308" width="4.7109375" style="300" customWidth="1"/>
    <col min="2309" max="2309" width="30.7109375" style="300" customWidth="1"/>
    <col min="2310" max="2310" width="16.28515625" style="300" customWidth="1"/>
    <col min="2311" max="2311" width="6.5703125" style="300" customWidth="1"/>
    <col min="2312" max="2312" width="20.85546875" style="300" bestFit="1" customWidth="1"/>
    <col min="2313" max="2313" width="3" style="300" customWidth="1"/>
    <col min="2314" max="2314" width="9.140625" style="300" customWidth="1"/>
    <col min="2315" max="2560" width="9.140625" style="300"/>
    <col min="2561" max="2561" width="14.5703125" style="300" customWidth="1"/>
    <col min="2562" max="2562" width="6.5703125" style="300" customWidth="1"/>
    <col min="2563" max="2563" width="32.140625" style="300" customWidth="1"/>
    <col min="2564" max="2564" width="4.7109375" style="300" customWidth="1"/>
    <col min="2565" max="2565" width="30.7109375" style="300" customWidth="1"/>
    <col min="2566" max="2566" width="16.28515625" style="300" customWidth="1"/>
    <col min="2567" max="2567" width="6.5703125" style="300" customWidth="1"/>
    <col min="2568" max="2568" width="20.85546875" style="300" bestFit="1" customWidth="1"/>
    <col min="2569" max="2569" width="3" style="300" customWidth="1"/>
    <col min="2570" max="2570" width="9.140625" style="300" customWidth="1"/>
    <col min="2571" max="2816" width="9.140625" style="300"/>
    <col min="2817" max="2817" width="14.5703125" style="300" customWidth="1"/>
    <col min="2818" max="2818" width="6.5703125" style="300" customWidth="1"/>
    <col min="2819" max="2819" width="32.140625" style="300" customWidth="1"/>
    <col min="2820" max="2820" width="4.7109375" style="300" customWidth="1"/>
    <col min="2821" max="2821" width="30.7109375" style="300" customWidth="1"/>
    <col min="2822" max="2822" width="16.28515625" style="300" customWidth="1"/>
    <col min="2823" max="2823" width="6.5703125" style="300" customWidth="1"/>
    <col min="2824" max="2824" width="20.85546875" style="300" bestFit="1" customWidth="1"/>
    <col min="2825" max="2825" width="3" style="300" customWidth="1"/>
    <col min="2826" max="2826" width="9.140625" style="300" customWidth="1"/>
    <col min="2827" max="3072" width="9.140625" style="300"/>
    <col min="3073" max="3073" width="14.5703125" style="300" customWidth="1"/>
    <col min="3074" max="3074" width="6.5703125" style="300" customWidth="1"/>
    <col min="3075" max="3075" width="32.140625" style="300" customWidth="1"/>
    <col min="3076" max="3076" width="4.7109375" style="300" customWidth="1"/>
    <col min="3077" max="3077" width="30.7109375" style="300" customWidth="1"/>
    <col min="3078" max="3078" width="16.28515625" style="300" customWidth="1"/>
    <col min="3079" max="3079" width="6.5703125" style="300" customWidth="1"/>
    <col min="3080" max="3080" width="20.85546875" style="300" bestFit="1" customWidth="1"/>
    <col min="3081" max="3081" width="3" style="300" customWidth="1"/>
    <col min="3082" max="3082" width="9.140625" style="300" customWidth="1"/>
    <col min="3083" max="3328" width="9.140625" style="300"/>
    <col min="3329" max="3329" width="14.5703125" style="300" customWidth="1"/>
    <col min="3330" max="3330" width="6.5703125" style="300" customWidth="1"/>
    <col min="3331" max="3331" width="32.140625" style="300" customWidth="1"/>
    <col min="3332" max="3332" width="4.7109375" style="300" customWidth="1"/>
    <col min="3333" max="3333" width="30.7109375" style="300" customWidth="1"/>
    <col min="3334" max="3334" width="16.28515625" style="300" customWidth="1"/>
    <col min="3335" max="3335" width="6.5703125" style="300" customWidth="1"/>
    <col min="3336" max="3336" width="20.85546875" style="300" bestFit="1" customWidth="1"/>
    <col min="3337" max="3337" width="3" style="300" customWidth="1"/>
    <col min="3338" max="3338" width="9.140625" style="300" customWidth="1"/>
    <col min="3339" max="3584" width="9.140625" style="300"/>
    <col min="3585" max="3585" width="14.5703125" style="300" customWidth="1"/>
    <col min="3586" max="3586" width="6.5703125" style="300" customWidth="1"/>
    <col min="3587" max="3587" width="32.140625" style="300" customWidth="1"/>
    <col min="3588" max="3588" width="4.7109375" style="300" customWidth="1"/>
    <col min="3589" max="3589" width="30.7109375" style="300" customWidth="1"/>
    <col min="3590" max="3590" width="16.28515625" style="300" customWidth="1"/>
    <col min="3591" max="3591" width="6.5703125" style="300" customWidth="1"/>
    <col min="3592" max="3592" width="20.85546875" style="300" bestFit="1" customWidth="1"/>
    <col min="3593" max="3593" width="3" style="300" customWidth="1"/>
    <col min="3594" max="3594" width="9.140625" style="300" customWidth="1"/>
    <col min="3595" max="3840" width="9.140625" style="300"/>
    <col min="3841" max="3841" width="14.5703125" style="300" customWidth="1"/>
    <col min="3842" max="3842" width="6.5703125" style="300" customWidth="1"/>
    <col min="3843" max="3843" width="32.140625" style="300" customWidth="1"/>
    <col min="3844" max="3844" width="4.7109375" style="300" customWidth="1"/>
    <col min="3845" max="3845" width="30.7109375" style="300" customWidth="1"/>
    <col min="3846" max="3846" width="16.28515625" style="300" customWidth="1"/>
    <col min="3847" max="3847" width="6.5703125" style="300" customWidth="1"/>
    <col min="3848" max="3848" width="20.85546875" style="300" bestFit="1" customWidth="1"/>
    <col min="3849" max="3849" width="3" style="300" customWidth="1"/>
    <col min="3850" max="3850" width="9.140625" style="300" customWidth="1"/>
    <col min="3851" max="4096" width="9.140625" style="300"/>
    <col min="4097" max="4097" width="14.5703125" style="300" customWidth="1"/>
    <col min="4098" max="4098" width="6.5703125" style="300" customWidth="1"/>
    <col min="4099" max="4099" width="32.140625" style="300" customWidth="1"/>
    <col min="4100" max="4100" width="4.7109375" style="300" customWidth="1"/>
    <col min="4101" max="4101" width="30.7109375" style="300" customWidth="1"/>
    <col min="4102" max="4102" width="16.28515625" style="300" customWidth="1"/>
    <col min="4103" max="4103" width="6.5703125" style="300" customWidth="1"/>
    <col min="4104" max="4104" width="20.85546875" style="300" bestFit="1" customWidth="1"/>
    <col min="4105" max="4105" width="3" style="300" customWidth="1"/>
    <col min="4106" max="4106" width="9.140625" style="300" customWidth="1"/>
    <col min="4107" max="4352" width="9.140625" style="300"/>
    <col min="4353" max="4353" width="14.5703125" style="300" customWidth="1"/>
    <col min="4354" max="4354" width="6.5703125" style="300" customWidth="1"/>
    <col min="4355" max="4355" width="32.140625" style="300" customWidth="1"/>
    <col min="4356" max="4356" width="4.7109375" style="300" customWidth="1"/>
    <col min="4357" max="4357" width="30.7109375" style="300" customWidth="1"/>
    <col min="4358" max="4358" width="16.28515625" style="300" customWidth="1"/>
    <col min="4359" max="4359" width="6.5703125" style="300" customWidth="1"/>
    <col min="4360" max="4360" width="20.85546875" style="300" bestFit="1" customWidth="1"/>
    <col min="4361" max="4361" width="3" style="300" customWidth="1"/>
    <col min="4362" max="4362" width="9.140625" style="300" customWidth="1"/>
    <col min="4363" max="4608" width="9.140625" style="300"/>
    <col min="4609" max="4609" width="14.5703125" style="300" customWidth="1"/>
    <col min="4610" max="4610" width="6.5703125" style="300" customWidth="1"/>
    <col min="4611" max="4611" width="32.140625" style="300" customWidth="1"/>
    <col min="4612" max="4612" width="4.7109375" style="300" customWidth="1"/>
    <col min="4613" max="4613" width="30.7109375" style="300" customWidth="1"/>
    <col min="4614" max="4614" width="16.28515625" style="300" customWidth="1"/>
    <col min="4615" max="4615" width="6.5703125" style="300" customWidth="1"/>
    <col min="4616" max="4616" width="20.85546875" style="300" bestFit="1" customWidth="1"/>
    <col min="4617" max="4617" width="3" style="300" customWidth="1"/>
    <col min="4618" max="4618" width="9.140625" style="300" customWidth="1"/>
    <col min="4619" max="4864" width="9.140625" style="300"/>
    <col min="4865" max="4865" width="14.5703125" style="300" customWidth="1"/>
    <col min="4866" max="4866" width="6.5703125" style="300" customWidth="1"/>
    <col min="4867" max="4867" width="32.140625" style="300" customWidth="1"/>
    <col min="4868" max="4868" width="4.7109375" style="300" customWidth="1"/>
    <col min="4869" max="4869" width="30.7109375" style="300" customWidth="1"/>
    <col min="4870" max="4870" width="16.28515625" style="300" customWidth="1"/>
    <col min="4871" max="4871" width="6.5703125" style="300" customWidth="1"/>
    <col min="4872" max="4872" width="20.85546875" style="300" bestFit="1" customWidth="1"/>
    <col min="4873" max="4873" width="3" style="300" customWidth="1"/>
    <col min="4874" max="4874" width="9.140625" style="300" customWidth="1"/>
    <col min="4875" max="5120" width="9.140625" style="300"/>
    <col min="5121" max="5121" width="14.5703125" style="300" customWidth="1"/>
    <col min="5122" max="5122" width="6.5703125" style="300" customWidth="1"/>
    <col min="5123" max="5123" width="32.140625" style="300" customWidth="1"/>
    <col min="5124" max="5124" width="4.7109375" style="300" customWidth="1"/>
    <col min="5125" max="5125" width="30.7109375" style="300" customWidth="1"/>
    <col min="5126" max="5126" width="16.28515625" style="300" customWidth="1"/>
    <col min="5127" max="5127" width="6.5703125" style="300" customWidth="1"/>
    <col min="5128" max="5128" width="20.85546875" style="300" bestFit="1" customWidth="1"/>
    <col min="5129" max="5129" width="3" style="300" customWidth="1"/>
    <col min="5130" max="5130" width="9.140625" style="300" customWidth="1"/>
    <col min="5131" max="5376" width="9.140625" style="300"/>
    <col min="5377" max="5377" width="14.5703125" style="300" customWidth="1"/>
    <col min="5378" max="5378" width="6.5703125" style="300" customWidth="1"/>
    <col min="5379" max="5379" width="32.140625" style="300" customWidth="1"/>
    <col min="5380" max="5380" width="4.7109375" style="300" customWidth="1"/>
    <col min="5381" max="5381" width="30.7109375" style="300" customWidth="1"/>
    <col min="5382" max="5382" width="16.28515625" style="300" customWidth="1"/>
    <col min="5383" max="5383" width="6.5703125" style="300" customWidth="1"/>
    <col min="5384" max="5384" width="20.85546875" style="300" bestFit="1" customWidth="1"/>
    <col min="5385" max="5385" width="3" style="300" customWidth="1"/>
    <col min="5386" max="5386" width="9.140625" style="300" customWidth="1"/>
    <col min="5387" max="5632" width="9.140625" style="300"/>
    <col min="5633" max="5633" width="14.5703125" style="300" customWidth="1"/>
    <col min="5634" max="5634" width="6.5703125" style="300" customWidth="1"/>
    <col min="5635" max="5635" width="32.140625" style="300" customWidth="1"/>
    <col min="5636" max="5636" width="4.7109375" style="300" customWidth="1"/>
    <col min="5637" max="5637" width="30.7109375" style="300" customWidth="1"/>
    <col min="5638" max="5638" width="16.28515625" style="300" customWidth="1"/>
    <col min="5639" max="5639" width="6.5703125" style="300" customWidth="1"/>
    <col min="5640" max="5640" width="20.85546875" style="300" bestFit="1" customWidth="1"/>
    <col min="5641" max="5641" width="3" style="300" customWidth="1"/>
    <col min="5642" max="5642" width="9.140625" style="300" customWidth="1"/>
    <col min="5643" max="5888" width="9.140625" style="300"/>
    <col min="5889" max="5889" width="14.5703125" style="300" customWidth="1"/>
    <col min="5890" max="5890" width="6.5703125" style="300" customWidth="1"/>
    <col min="5891" max="5891" width="32.140625" style="300" customWidth="1"/>
    <col min="5892" max="5892" width="4.7109375" style="300" customWidth="1"/>
    <col min="5893" max="5893" width="30.7109375" style="300" customWidth="1"/>
    <col min="5894" max="5894" width="16.28515625" style="300" customWidth="1"/>
    <col min="5895" max="5895" width="6.5703125" style="300" customWidth="1"/>
    <col min="5896" max="5896" width="20.85546875" style="300" bestFit="1" customWidth="1"/>
    <col min="5897" max="5897" width="3" style="300" customWidth="1"/>
    <col min="5898" max="5898" width="9.140625" style="300" customWidth="1"/>
    <col min="5899" max="6144" width="9.140625" style="300"/>
    <col min="6145" max="6145" width="14.5703125" style="300" customWidth="1"/>
    <col min="6146" max="6146" width="6.5703125" style="300" customWidth="1"/>
    <col min="6147" max="6147" width="32.140625" style="300" customWidth="1"/>
    <col min="6148" max="6148" width="4.7109375" style="300" customWidth="1"/>
    <col min="6149" max="6149" width="30.7109375" style="300" customWidth="1"/>
    <col min="6150" max="6150" width="16.28515625" style="300" customWidth="1"/>
    <col min="6151" max="6151" width="6.5703125" style="300" customWidth="1"/>
    <col min="6152" max="6152" width="20.85546875" style="300" bestFit="1" customWidth="1"/>
    <col min="6153" max="6153" width="3" style="300" customWidth="1"/>
    <col min="6154" max="6154" width="9.140625" style="300" customWidth="1"/>
    <col min="6155" max="6400" width="9.140625" style="300"/>
    <col min="6401" max="6401" width="14.5703125" style="300" customWidth="1"/>
    <col min="6402" max="6402" width="6.5703125" style="300" customWidth="1"/>
    <col min="6403" max="6403" width="32.140625" style="300" customWidth="1"/>
    <col min="6404" max="6404" width="4.7109375" style="300" customWidth="1"/>
    <col min="6405" max="6405" width="30.7109375" style="300" customWidth="1"/>
    <col min="6406" max="6406" width="16.28515625" style="300" customWidth="1"/>
    <col min="6407" max="6407" width="6.5703125" style="300" customWidth="1"/>
    <col min="6408" max="6408" width="20.85546875" style="300" bestFit="1" customWidth="1"/>
    <col min="6409" max="6409" width="3" style="300" customWidth="1"/>
    <col min="6410" max="6410" width="9.140625" style="300" customWidth="1"/>
    <col min="6411" max="6656" width="9.140625" style="300"/>
    <col min="6657" max="6657" width="14.5703125" style="300" customWidth="1"/>
    <col min="6658" max="6658" width="6.5703125" style="300" customWidth="1"/>
    <col min="6659" max="6659" width="32.140625" style="300" customWidth="1"/>
    <col min="6660" max="6660" width="4.7109375" style="300" customWidth="1"/>
    <col min="6661" max="6661" width="30.7109375" style="300" customWidth="1"/>
    <col min="6662" max="6662" width="16.28515625" style="300" customWidth="1"/>
    <col min="6663" max="6663" width="6.5703125" style="300" customWidth="1"/>
    <col min="6664" max="6664" width="20.85546875" style="300" bestFit="1" customWidth="1"/>
    <col min="6665" max="6665" width="3" style="300" customWidth="1"/>
    <col min="6666" max="6666" width="9.140625" style="300" customWidth="1"/>
    <col min="6667" max="6912" width="9.140625" style="300"/>
    <col min="6913" max="6913" width="14.5703125" style="300" customWidth="1"/>
    <col min="6914" max="6914" width="6.5703125" style="300" customWidth="1"/>
    <col min="6915" max="6915" width="32.140625" style="300" customWidth="1"/>
    <col min="6916" max="6916" width="4.7109375" style="300" customWidth="1"/>
    <col min="6917" max="6917" width="30.7109375" style="300" customWidth="1"/>
    <col min="6918" max="6918" width="16.28515625" style="300" customWidth="1"/>
    <col min="6919" max="6919" width="6.5703125" style="300" customWidth="1"/>
    <col min="6920" max="6920" width="20.85546875" style="300" bestFit="1" customWidth="1"/>
    <col min="6921" max="6921" width="3" style="300" customWidth="1"/>
    <col min="6922" max="6922" width="9.140625" style="300" customWidth="1"/>
    <col min="6923" max="7168" width="9.140625" style="300"/>
    <col min="7169" max="7169" width="14.5703125" style="300" customWidth="1"/>
    <col min="7170" max="7170" width="6.5703125" style="300" customWidth="1"/>
    <col min="7171" max="7171" width="32.140625" style="300" customWidth="1"/>
    <col min="7172" max="7172" width="4.7109375" style="300" customWidth="1"/>
    <col min="7173" max="7173" width="30.7109375" style="300" customWidth="1"/>
    <col min="7174" max="7174" width="16.28515625" style="300" customWidth="1"/>
    <col min="7175" max="7175" width="6.5703125" style="300" customWidth="1"/>
    <col min="7176" max="7176" width="20.85546875" style="300" bestFit="1" customWidth="1"/>
    <col min="7177" max="7177" width="3" style="300" customWidth="1"/>
    <col min="7178" max="7178" width="9.140625" style="300" customWidth="1"/>
    <col min="7179" max="7424" width="9.140625" style="300"/>
    <col min="7425" max="7425" width="14.5703125" style="300" customWidth="1"/>
    <col min="7426" max="7426" width="6.5703125" style="300" customWidth="1"/>
    <col min="7427" max="7427" width="32.140625" style="300" customWidth="1"/>
    <col min="7428" max="7428" width="4.7109375" style="300" customWidth="1"/>
    <col min="7429" max="7429" width="30.7109375" style="300" customWidth="1"/>
    <col min="7430" max="7430" width="16.28515625" style="300" customWidth="1"/>
    <col min="7431" max="7431" width="6.5703125" style="300" customWidth="1"/>
    <col min="7432" max="7432" width="20.85546875" style="300" bestFit="1" customWidth="1"/>
    <col min="7433" max="7433" width="3" style="300" customWidth="1"/>
    <col min="7434" max="7434" width="9.140625" style="300" customWidth="1"/>
    <col min="7435" max="7680" width="9.140625" style="300"/>
    <col min="7681" max="7681" width="14.5703125" style="300" customWidth="1"/>
    <col min="7682" max="7682" width="6.5703125" style="300" customWidth="1"/>
    <col min="7683" max="7683" width="32.140625" style="300" customWidth="1"/>
    <col min="7684" max="7684" width="4.7109375" style="300" customWidth="1"/>
    <col min="7685" max="7685" width="30.7109375" style="300" customWidth="1"/>
    <col min="7686" max="7686" width="16.28515625" style="300" customWidth="1"/>
    <col min="7687" max="7687" width="6.5703125" style="300" customWidth="1"/>
    <col min="7688" max="7688" width="20.85546875" style="300" bestFit="1" customWidth="1"/>
    <col min="7689" max="7689" width="3" style="300" customWidth="1"/>
    <col min="7690" max="7690" width="9.140625" style="300" customWidth="1"/>
    <col min="7691" max="7936" width="9.140625" style="300"/>
    <col min="7937" max="7937" width="14.5703125" style="300" customWidth="1"/>
    <col min="7938" max="7938" width="6.5703125" style="300" customWidth="1"/>
    <col min="7939" max="7939" width="32.140625" style="300" customWidth="1"/>
    <col min="7940" max="7940" width="4.7109375" style="300" customWidth="1"/>
    <col min="7941" max="7941" width="30.7109375" style="300" customWidth="1"/>
    <col min="7942" max="7942" width="16.28515625" style="300" customWidth="1"/>
    <col min="7943" max="7943" width="6.5703125" style="300" customWidth="1"/>
    <col min="7944" max="7944" width="20.85546875" style="300" bestFit="1" customWidth="1"/>
    <col min="7945" max="7945" width="3" style="300" customWidth="1"/>
    <col min="7946" max="7946" width="9.140625" style="300" customWidth="1"/>
    <col min="7947" max="8192" width="9.140625" style="300"/>
    <col min="8193" max="8193" width="14.5703125" style="300" customWidth="1"/>
    <col min="8194" max="8194" width="6.5703125" style="300" customWidth="1"/>
    <col min="8195" max="8195" width="32.140625" style="300" customWidth="1"/>
    <col min="8196" max="8196" width="4.7109375" style="300" customWidth="1"/>
    <col min="8197" max="8197" width="30.7109375" style="300" customWidth="1"/>
    <col min="8198" max="8198" width="16.28515625" style="300" customWidth="1"/>
    <col min="8199" max="8199" width="6.5703125" style="300" customWidth="1"/>
    <col min="8200" max="8200" width="20.85546875" style="300" bestFit="1" customWidth="1"/>
    <col min="8201" max="8201" width="3" style="300" customWidth="1"/>
    <col min="8202" max="8202" width="9.140625" style="300" customWidth="1"/>
    <col min="8203" max="8448" width="9.140625" style="300"/>
    <col min="8449" max="8449" width="14.5703125" style="300" customWidth="1"/>
    <col min="8450" max="8450" width="6.5703125" style="300" customWidth="1"/>
    <col min="8451" max="8451" width="32.140625" style="300" customWidth="1"/>
    <col min="8452" max="8452" width="4.7109375" style="300" customWidth="1"/>
    <col min="8453" max="8453" width="30.7109375" style="300" customWidth="1"/>
    <col min="8454" max="8454" width="16.28515625" style="300" customWidth="1"/>
    <col min="8455" max="8455" width="6.5703125" style="300" customWidth="1"/>
    <col min="8456" max="8456" width="20.85546875" style="300" bestFit="1" customWidth="1"/>
    <col min="8457" max="8457" width="3" style="300" customWidth="1"/>
    <col min="8458" max="8458" width="9.140625" style="300" customWidth="1"/>
    <col min="8459" max="8704" width="9.140625" style="300"/>
    <col min="8705" max="8705" width="14.5703125" style="300" customWidth="1"/>
    <col min="8706" max="8706" width="6.5703125" style="300" customWidth="1"/>
    <col min="8707" max="8707" width="32.140625" style="300" customWidth="1"/>
    <col min="8708" max="8708" width="4.7109375" style="300" customWidth="1"/>
    <col min="8709" max="8709" width="30.7109375" style="300" customWidth="1"/>
    <col min="8710" max="8710" width="16.28515625" style="300" customWidth="1"/>
    <col min="8711" max="8711" width="6.5703125" style="300" customWidth="1"/>
    <col min="8712" max="8712" width="20.85546875" style="300" bestFit="1" customWidth="1"/>
    <col min="8713" max="8713" width="3" style="300" customWidth="1"/>
    <col min="8714" max="8714" width="9.140625" style="300" customWidth="1"/>
    <col min="8715" max="8960" width="9.140625" style="300"/>
    <col min="8961" max="8961" width="14.5703125" style="300" customWidth="1"/>
    <col min="8962" max="8962" width="6.5703125" style="300" customWidth="1"/>
    <col min="8963" max="8963" width="32.140625" style="300" customWidth="1"/>
    <col min="8964" max="8964" width="4.7109375" style="300" customWidth="1"/>
    <col min="8965" max="8965" width="30.7109375" style="300" customWidth="1"/>
    <col min="8966" max="8966" width="16.28515625" style="300" customWidth="1"/>
    <col min="8967" max="8967" width="6.5703125" style="300" customWidth="1"/>
    <col min="8968" max="8968" width="20.85546875" style="300" bestFit="1" customWidth="1"/>
    <col min="8969" max="8969" width="3" style="300" customWidth="1"/>
    <col min="8970" max="8970" width="9.140625" style="300" customWidth="1"/>
    <col min="8971" max="9216" width="9.140625" style="300"/>
    <col min="9217" max="9217" width="14.5703125" style="300" customWidth="1"/>
    <col min="9218" max="9218" width="6.5703125" style="300" customWidth="1"/>
    <col min="9219" max="9219" width="32.140625" style="300" customWidth="1"/>
    <col min="9220" max="9220" width="4.7109375" style="300" customWidth="1"/>
    <col min="9221" max="9221" width="30.7109375" style="300" customWidth="1"/>
    <col min="9222" max="9222" width="16.28515625" style="300" customWidth="1"/>
    <col min="9223" max="9223" width="6.5703125" style="300" customWidth="1"/>
    <col min="9224" max="9224" width="20.85546875" style="300" bestFit="1" customWidth="1"/>
    <col min="9225" max="9225" width="3" style="300" customWidth="1"/>
    <col min="9226" max="9226" width="9.140625" style="300" customWidth="1"/>
    <col min="9227" max="9472" width="9.140625" style="300"/>
    <col min="9473" max="9473" width="14.5703125" style="300" customWidth="1"/>
    <col min="9474" max="9474" width="6.5703125" style="300" customWidth="1"/>
    <col min="9475" max="9475" width="32.140625" style="300" customWidth="1"/>
    <col min="9476" max="9476" width="4.7109375" style="300" customWidth="1"/>
    <col min="9477" max="9477" width="30.7109375" style="300" customWidth="1"/>
    <col min="9478" max="9478" width="16.28515625" style="300" customWidth="1"/>
    <col min="9479" max="9479" width="6.5703125" style="300" customWidth="1"/>
    <col min="9480" max="9480" width="20.85546875" style="300" bestFit="1" customWidth="1"/>
    <col min="9481" max="9481" width="3" style="300" customWidth="1"/>
    <col min="9482" max="9482" width="9.140625" style="300" customWidth="1"/>
    <col min="9483" max="9728" width="9.140625" style="300"/>
    <col min="9729" max="9729" width="14.5703125" style="300" customWidth="1"/>
    <col min="9730" max="9730" width="6.5703125" style="300" customWidth="1"/>
    <col min="9731" max="9731" width="32.140625" style="300" customWidth="1"/>
    <col min="9732" max="9732" width="4.7109375" style="300" customWidth="1"/>
    <col min="9733" max="9733" width="30.7109375" style="300" customWidth="1"/>
    <col min="9734" max="9734" width="16.28515625" style="300" customWidth="1"/>
    <col min="9735" max="9735" width="6.5703125" style="300" customWidth="1"/>
    <col min="9736" max="9736" width="20.85546875" style="300" bestFit="1" customWidth="1"/>
    <col min="9737" max="9737" width="3" style="300" customWidth="1"/>
    <col min="9738" max="9738" width="9.140625" style="300" customWidth="1"/>
    <col min="9739" max="9984" width="9.140625" style="300"/>
    <col min="9985" max="9985" width="14.5703125" style="300" customWidth="1"/>
    <col min="9986" max="9986" width="6.5703125" style="300" customWidth="1"/>
    <col min="9987" max="9987" width="32.140625" style="300" customWidth="1"/>
    <col min="9988" max="9988" width="4.7109375" style="300" customWidth="1"/>
    <col min="9989" max="9989" width="30.7109375" style="300" customWidth="1"/>
    <col min="9990" max="9990" width="16.28515625" style="300" customWidth="1"/>
    <col min="9991" max="9991" width="6.5703125" style="300" customWidth="1"/>
    <col min="9992" max="9992" width="20.85546875" style="300" bestFit="1" customWidth="1"/>
    <col min="9993" max="9993" width="3" style="300" customWidth="1"/>
    <col min="9994" max="9994" width="9.140625" style="300" customWidth="1"/>
    <col min="9995" max="10240" width="9.140625" style="300"/>
    <col min="10241" max="10241" width="14.5703125" style="300" customWidth="1"/>
    <col min="10242" max="10242" width="6.5703125" style="300" customWidth="1"/>
    <col min="10243" max="10243" width="32.140625" style="300" customWidth="1"/>
    <col min="10244" max="10244" width="4.7109375" style="300" customWidth="1"/>
    <col min="10245" max="10245" width="30.7109375" style="300" customWidth="1"/>
    <col min="10246" max="10246" width="16.28515625" style="300" customWidth="1"/>
    <col min="10247" max="10247" width="6.5703125" style="300" customWidth="1"/>
    <col min="10248" max="10248" width="20.85546875" style="300" bestFit="1" customWidth="1"/>
    <col min="10249" max="10249" width="3" style="300" customWidth="1"/>
    <col min="10250" max="10250" width="9.140625" style="300" customWidth="1"/>
    <col min="10251" max="10496" width="9.140625" style="300"/>
    <col min="10497" max="10497" width="14.5703125" style="300" customWidth="1"/>
    <col min="10498" max="10498" width="6.5703125" style="300" customWidth="1"/>
    <col min="10499" max="10499" width="32.140625" style="300" customWidth="1"/>
    <col min="10500" max="10500" width="4.7109375" style="300" customWidth="1"/>
    <col min="10501" max="10501" width="30.7109375" style="300" customWidth="1"/>
    <col min="10502" max="10502" width="16.28515625" style="300" customWidth="1"/>
    <col min="10503" max="10503" width="6.5703125" style="300" customWidth="1"/>
    <col min="10504" max="10504" width="20.85546875" style="300" bestFit="1" customWidth="1"/>
    <col min="10505" max="10505" width="3" style="300" customWidth="1"/>
    <col min="10506" max="10506" width="9.140625" style="300" customWidth="1"/>
    <col min="10507" max="10752" width="9.140625" style="300"/>
    <col min="10753" max="10753" width="14.5703125" style="300" customWidth="1"/>
    <col min="10754" max="10754" width="6.5703125" style="300" customWidth="1"/>
    <col min="10755" max="10755" width="32.140625" style="300" customWidth="1"/>
    <col min="10756" max="10756" width="4.7109375" style="300" customWidth="1"/>
    <col min="10757" max="10757" width="30.7109375" style="300" customWidth="1"/>
    <col min="10758" max="10758" width="16.28515625" style="300" customWidth="1"/>
    <col min="10759" max="10759" width="6.5703125" style="300" customWidth="1"/>
    <col min="10760" max="10760" width="20.85546875" style="300" bestFit="1" customWidth="1"/>
    <col min="10761" max="10761" width="3" style="300" customWidth="1"/>
    <col min="10762" max="10762" width="9.140625" style="300" customWidth="1"/>
    <col min="10763" max="11008" width="9.140625" style="300"/>
    <col min="11009" max="11009" width="14.5703125" style="300" customWidth="1"/>
    <col min="11010" max="11010" width="6.5703125" style="300" customWidth="1"/>
    <col min="11011" max="11011" width="32.140625" style="300" customWidth="1"/>
    <col min="11012" max="11012" width="4.7109375" style="300" customWidth="1"/>
    <col min="11013" max="11013" width="30.7109375" style="300" customWidth="1"/>
    <col min="11014" max="11014" width="16.28515625" style="300" customWidth="1"/>
    <col min="11015" max="11015" width="6.5703125" style="300" customWidth="1"/>
    <col min="11016" max="11016" width="20.85546875" style="300" bestFit="1" customWidth="1"/>
    <col min="11017" max="11017" width="3" style="300" customWidth="1"/>
    <col min="11018" max="11018" width="9.140625" style="300" customWidth="1"/>
    <col min="11019" max="11264" width="9.140625" style="300"/>
    <col min="11265" max="11265" width="14.5703125" style="300" customWidth="1"/>
    <col min="11266" max="11266" width="6.5703125" style="300" customWidth="1"/>
    <col min="11267" max="11267" width="32.140625" style="300" customWidth="1"/>
    <col min="11268" max="11268" width="4.7109375" style="300" customWidth="1"/>
    <col min="11269" max="11269" width="30.7109375" style="300" customWidth="1"/>
    <col min="11270" max="11270" width="16.28515625" style="300" customWidth="1"/>
    <col min="11271" max="11271" width="6.5703125" style="300" customWidth="1"/>
    <col min="11272" max="11272" width="20.85546875" style="300" bestFit="1" customWidth="1"/>
    <col min="11273" max="11273" width="3" style="300" customWidth="1"/>
    <col min="11274" max="11274" width="9.140625" style="300" customWidth="1"/>
    <col min="11275" max="11520" width="9.140625" style="300"/>
    <col min="11521" max="11521" width="14.5703125" style="300" customWidth="1"/>
    <col min="11522" max="11522" width="6.5703125" style="300" customWidth="1"/>
    <col min="11523" max="11523" width="32.140625" style="300" customWidth="1"/>
    <col min="11524" max="11524" width="4.7109375" style="300" customWidth="1"/>
    <col min="11525" max="11525" width="30.7109375" style="300" customWidth="1"/>
    <col min="11526" max="11526" width="16.28515625" style="300" customWidth="1"/>
    <col min="11527" max="11527" width="6.5703125" style="300" customWidth="1"/>
    <col min="11528" max="11528" width="20.85546875" style="300" bestFit="1" customWidth="1"/>
    <col min="11529" max="11529" width="3" style="300" customWidth="1"/>
    <col min="11530" max="11530" width="9.140625" style="300" customWidth="1"/>
    <col min="11531" max="11776" width="9.140625" style="300"/>
    <col min="11777" max="11777" width="14.5703125" style="300" customWidth="1"/>
    <col min="11778" max="11778" width="6.5703125" style="300" customWidth="1"/>
    <col min="11779" max="11779" width="32.140625" style="300" customWidth="1"/>
    <col min="11780" max="11780" width="4.7109375" style="300" customWidth="1"/>
    <col min="11781" max="11781" width="30.7109375" style="300" customWidth="1"/>
    <col min="11782" max="11782" width="16.28515625" style="300" customWidth="1"/>
    <col min="11783" max="11783" width="6.5703125" style="300" customWidth="1"/>
    <col min="11784" max="11784" width="20.85546875" style="300" bestFit="1" customWidth="1"/>
    <col min="11785" max="11785" width="3" style="300" customWidth="1"/>
    <col min="11786" max="11786" width="9.140625" style="300" customWidth="1"/>
    <col min="11787" max="12032" width="9.140625" style="300"/>
    <col min="12033" max="12033" width="14.5703125" style="300" customWidth="1"/>
    <col min="12034" max="12034" width="6.5703125" style="300" customWidth="1"/>
    <col min="12035" max="12035" width="32.140625" style="300" customWidth="1"/>
    <col min="12036" max="12036" width="4.7109375" style="300" customWidth="1"/>
    <col min="12037" max="12037" width="30.7109375" style="300" customWidth="1"/>
    <col min="12038" max="12038" width="16.28515625" style="300" customWidth="1"/>
    <col min="12039" max="12039" width="6.5703125" style="300" customWidth="1"/>
    <col min="12040" max="12040" width="20.85546875" style="300" bestFit="1" customWidth="1"/>
    <col min="12041" max="12041" width="3" style="300" customWidth="1"/>
    <col min="12042" max="12042" width="9.140625" style="300" customWidth="1"/>
    <col min="12043" max="12288" width="9.140625" style="300"/>
    <col min="12289" max="12289" width="14.5703125" style="300" customWidth="1"/>
    <col min="12290" max="12290" width="6.5703125" style="300" customWidth="1"/>
    <col min="12291" max="12291" width="32.140625" style="300" customWidth="1"/>
    <col min="12292" max="12292" width="4.7109375" style="300" customWidth="1"/>
    <col min="12293" max="12293" width="30.7109375" style="300" customWidth="1"/>
    <col min="12294" max="12294" width="16.28515625" style="300" customWidth="1"/>
    <col min="12295" max="12295" width="6.5703125" style="300" customWidth="1"/>
    <col min="12296" max="12296" width="20.85546875" style="300" bestFit="1" customWidth="1"/>
    <col min="12297" max="12297" width="3" style="300" customWidth="1"/>
    <col min="12298" max="12298" width="9.140625" style="300" customWidth="1"/>
    <col min="12299" max="12544" width="9.140625" style="300"/>
    <col min="12545" max="12545" width="14.5703125" style="300" customWidth="1"/>
    <col min="12546" max="12546" width="6.5703125" style="300" customWidth="1"/>
    <col min="12547" max="12547" width="32.140625" style="300" customWidth="1"/>
    <col min="12548" max="12548" width="4.7109375" style="300" customWidth="1"/>
    <col min="12549" max="12549" width="30.7109375" style="300" customWidth="1"/>
    <col min="12550" max="12550" width="16.28515625" style="300" customWidth="1"/>
    <col min="12551" max="12551" width="6.5703125" style="300" customWidth="1"/>
    <col min="12552" max="12552" width="20.85546875" style="300" bestFit="1" customWidth="1"/>
    <col min="12553" max="12553" width="3" style="300" customWidth="1"/>
    <col min="12554" max="12554" width="9.140625" style="300" customWidth="1"/>
    <col min="12555" max="12800" width="9.140625" style="300"/>
    <col min="12801" max="12801" width="14.5703125" style="300" customWidth="1"/>
    <col min="12802" max="12802" width="6.5703125" style="300" customWidth="1"/>
    <col min="12803" max="12803" width="32.140625" style="300" customWidth="1"/>
    <col min="12804" max="12804" width="4.7109375" style="300" customWidth="1"/>
    <col min="12805" max="12805" width="30.7109375" style="300" customWidth="1"/>
    <col min="12806" max="12806" width="16.28515625" style="300" customWidth="1"/>
    <col min="12807" max="12807" width="6.5703125" style="300" customWidth="1"/>
    <col min="12808" max="12808" width="20.85546875" style="300" bestFit="1" customWidth="1"/>
    <col min="12809" max="12809" width="3" style="300" customWidth="1"/>
    <col min="12810" max="12810" width="9.140625" style="300" customWidth="1"/>
    <col min="12811" max="13056" width="9.140625" style="300"/>
    <col min="13057" max="13057" width="14.5703125" style="300" customWidth="1"/>
    <col min="13058" max="13058" width="6.5703125" style="300" customWidth="1"/>
    <col min="13059" max="13059" width="32.140625" style="300" customWidth="1"/>
    <col min="13060" max="13060" width="4.7109375" style="300" customWidth="1"/>
    <col min="13061" max="13061" width="30.7109375" style="300" customWidth="1"/>
    <col min="13062" max="13062" width="16.28515625" style="300" customWidth="1"/>
    <col min="13063" max="13063" width="6.5703125" style="300" customWidth="1"/>
    <col min="13064" max="13064" width="20.85546875" style="300" bestFit="1" customWidth="1"/>
    <col min="13065" max="13065" width="3" style="300" customWidth="1"/>
    <col min="13066" max="13066" width="9.140625" style="300" customWidth="1"/>
    <col min="13067" max="13312" width="9.140625" style="300"/>
    <col min="13313" max="13313" width="14.5703125" style="300" customWidth="1"/>
    <col min="13314" max="13314" width="6.5703125" style="300" customWidth="1"/>
    <col min="13315" max="13315" width="32.140625" style="300" customWidth="1"/>
    <col min="13316" max="13316" width="4.7109375" style="300" customWidth="1"/>
    <col min="13317" max="13317" width="30.7109375" style="300" customWidth="1"/>
    <col min="13318" max="13318" width="16.28515625" style="300" customWidth="1"/>
    <col min="13319" max="13319" width="6.5703125" style="300" customWidth="1"/>
    <col min="13320" max="13320" width="20.85546875" style="300" bestFit="1" customWidth="1"/>
    <col min="13321" max="13321" width="3" style="300" customWidth="1"/>
    <col min="13322" max="13322" width="9.140625" style="300" customWidth="1"/>
    <col min="13323" max="13568" width="9.140625" style="300"/>
    <col min="13569" max="13569" width="14.5703125" style="300" customWidth="1"/>
    <col min="13570" max="13570" width="6.5703125" style="300" customWidth="1"/>
    <col min="13571" max="13571" width="32.140625" style="300" customWidth="1"/>
    <col min="13572" max="13572" width="4.7109375" style="300" customWidth="1"/>
    <col min="13573" max="13573" width="30.7109375" style="300" customWidth="1"/>
    <col min="13574" max="13574" width="16.28515625" style="300" customWidth="1"/>
    <col min="13575" max="13575" width="6.5703125" style="300" customWidth="1"/>
    <col min="13576" max="13576" width="20.85546875" style="300" bestFit="1" customWidth="1"/>
    <col min="13577" max="13577" width="3" style="300" customWidth="1"/>
    <col min="13578" max="13578" width="9.140625" style="300" customWidth="1"/>
    <col min="13579" max="13824" width="9.140625" style="300"/>
    <col min="13825" max="13825" width="14.5703125" style="300" customWidth="1"/>
    <col min="13826" max="13826" width="6.5703125" style="300" customWidth="1"/>
    <col min="13827" max="13827" width="32.140625" style="300" customWidth="1"/>
    <col min="13828" max="13828" width="4.7109375" style="300" customWidth="1"/>
    <col min="13829" max="13829" width="30.7109375" style="300" customWidth="1"/>
    <col min="13830" max="13830" width="16.28515625" style="300" customWidth="1"/>
    <col min="13831" max="13831" width="6.5703125" style="300" customWidth="1"/>
    <col min="13832" max="13832" width="20.85546875" style="300" bestFit="1" customWidth="1"/>
    <col min="13833" max="13833" width="3" style="300" customWidth="1"/>
    <col min="13834" max="13834" width="9.140625" style="300" customWidth="1"/>
    <col min="13835" max="14080" width="9.140625" style="300"/>
    <col min="14081" max="14081" width="14.5703125" style="300" customWidth="1"/>
    <col min="14082" max="14082" width="6.5703125" style="300" customWidth="1"/>
    <col min="14083" max="14083" width="32.140625" style="300" customWidth="1"/>
    <col min="14084" max="14084" width="4.7109375" style="300" customWidth="1"/>
    <col min="14085" max="14085" width="30.7109375" style="300" customWidth="1"/>
    <col min="14086" max="14086" width="16.28515625" style="300" customWidth="1"/>
    <col min="14087" max="14087" width="6.5703125" style="300" customWidth="1"/>
    <col min="14088" max="14088" width="20.85546875" style="300" bestFit="1" customWidth="1"/>
    <col min="14089" max="14089" width="3" style="300" customWidth="1"/>
    <col min="14090" max="14090" width="9.140625" style="300" customWidth="1"/>
    <col min="14091" max="14336" width="9.140625" style="300"/>
    <col min="14337" max="14337" width="14.5703125" style="300" customWidth="1"/>
    <col min="14338" max="14338" width="6.5703125" style="300" customWidth="1"/>
    <col min="14339" max="14339" width="32.140625" style="300" customWidth="1"/>
    <col min="14340" max="14340" width="4.7109375" style="300" customWidth="1"/>
    <col min="14341" max="14341" width="30.7109375" style="300" customWidth="1"/>
    <col min="14342" max="14342" width="16.28515625" style="300" customWidth="1"/>
    <col min="14343" max="14343" width="6.5703125" style="300" customWidth="1"/>
    <col min="14344" max="14344" width="20.85546875" style="300" bestFit="1" customWidth="1"/>
    <col min="14345" max="14345" width="3" style="300" customWidth="1"/>
    <col min="14346" max="14346" width="9.140625" style="300" customWidth="1"/>
    <col min="14347" max="14592" width="9.140625" style="300"/>
    <col min="14593" max="14593" width="14.5703125" style="300" customWidth="1"/>
    <col min="14594" max="14594" width="6.5703125" style="300" customWidth="1"/>
    <col min="14595" max="14595" width="32.140625" style="300" customWidth="1"/>
    <col min="14596" max="14596" width="4.7109375" style="300" customWidth="1"/>
    <col min="14597" max="14597" width="30.7109375" style="300" customWidth="1"/>
    <col min="14598" max="14598" width="16.28515625" style="300" customWidth="1"/>
    <col min="14599" max="14599" width="6.5703125" style="300" customWidth="1"/>
    <col min="14600" max="14600" width="20.85546875" style="300" bestFit="1" customWidth="1"/>
    <col min="14601" max="14601" width="3" style="300" customWidth="1"/>
    <col min="14602" max="14602" width="9.140625" style="300" customWidth="1"/>
    <col min="14603" max="14848" width="9.140625" style="300"/>
    <col min="14849" max="14849" width="14.5703125" style="300" customWidth="1"/>
    <col min="14850" max="14850" width="6.5703125" style="300" customWidth="1"/>
    <col min="14851" max="14851" width="32.140625" style="300" customWidth="1"/>
    <col min="14852" max="14852" width="4.7109375" style="300" customWidth="1"/>
    <col min="14853" max="14853" width="30.7109375" style="300" customWidth="1"/>
    <col min="14854" max="14854" width="16.28515625" style="300" customWidth="1"/>
    <col min="14855" max="14855" width="6.5703125" style="300" customWidth="1"/>
    <col min="14856" max="14856" width="20.85546875" style="300" bestFit="1" customWidth="1"/>
    <col min="14857" max="14857" width="3" style="300" customWidth="1"/>
    <col min="14858" max="14858" width="9.140625" style="300" customWidth="1"/>
    <col min="14859" max="15104" width="9.140625" style="300"/>
    <col min="15105" max="15105" width="14.5703125" style="300" customWidth="1"/>
    <col min="15106" max="15106" width="6.5703125" style="300" customWidth="1"/>
    <col min="15107" max="15107" width="32.140625" style="300" customWidth="1"/>
    <col min="15108" max="15108" width="4.7109375" style="300" customWidth="1"/>
    <col min="15109" max="15109" width="30.7109375" style="300" customWidth="1"/>
    <col min="15110" max="15110" width="16.28515625" style="300" customWidth="1"/>
    <col min="15111" max="15111" width="6.5703125" style="300" customWidth="1"/>
    <col min="15112" max="15112" width="20.85546875" style="300" bestFit="1" customWidth="1"/>
    <col min="15113" max="15113" width="3" style="300" customWidth="1"/>
    <col min="15114" max="15114" width="9.140625" style="300" customWidth="1"/>
    <col min="15115" max="15360" width="9.140625" style="300"/>
    <col min="15361" max="15361" width="14.5703125" style="300" customWidth="1"/>
    <col min="15362" max="15362" width="6.5703125" style="300" customWidth="1"/>
    <col min="15363" max="15363" width="32.140625" style="300" customWidth="1"/>
    <col min="15364" max="15364" width="4.7109375" style="300" customWidth="1"/>
    <col min="15365" max="15365" width="30.7109375" style="300" customWidth="1"/>
    <col min="15366" max="15366" width="16.28515625" style="300" customWidth="1"/>
    <col min="15367" max="15367" width="6.5703125" style="300" customWidth="1"/>
    <col min="15368" max="15368" width="20.85546875" style="300" bestFit="1" customWidth="1"/>
    <col min="15369" max="15369" width="3" style="300" customWidth="1"/>
    <col min="15370" max="15370" width="9.140625" style="300" customWidth="1"/>
    <col min="15371" max="15616" width="9.140625" style="300"/>
    <col min="15617" max="15617" width="14.5703125" style="300" customWidth="1"/>
    <col min="15618" max="15618" width="6.5703125" style="300" customWidth="1"/>
    <col min="15619" max="15619" width="32.140625" style="300" customWidth="1"/>
    <col min="15620" max="15620" width="4.7109375" style="300" customWidth="1"/>
    <col min="15621" max="15621" width="30.7109375" style="300" customWidth="1"/>
    <col min="15622" max="15622" width="16.28515625" style="300" customWidth="1"/>
    <col min="15623" max="15623" width="6.5703125" style="300" customWidth="1"/>
    <col min="15624" max="15624" width="20.85546875" style="300" bestFit="1" customWidth="1"/>
    <col min="15625" max="15625" width="3" style="300" customWidth="1"/>
    <col min="15626" max="15626" width="9.140625" style="300" customWidth="1"/>
    <col min="15627" max="15872" width="9.140625" style="300"/>
    <col min="15873" max="15873" width="14.5703125" style="300" customWidth="1"/>
    <col min="15874" max="15874" width="6.5703125" style="300" customWidth="1"/>
    <col min="15875" max="15875" width="32.140625" style="300" customWidth="1"/>
    <col min="15876" max="15876" width="4.7109375" style="300" customWidth="1"/>
    <col min="15877" max="15877" width="30.7109375" style="300" customWidth="1"/>
    <col min="15878" max="15878" width="16.28515625" style="300" customWidth="1"/>
    <col min="15879" max="15879" width="6.5703125" style="300" customWidth="1"/>
    <col min="15880" max="15880" width="20.85546875" style="300" bestFit="1" customWidth="1"/>
    <col min="15881" max="15881" width="3" style="300" customWidth="1"/>
    <col min="15882" max="15882" width="9.140625" style="300" customWidth="1"/>
    <col min="15883" max="16128" width="9.140625" style="300"/>
    <col min="16129" max="16129" width="14.5703125" style="300" customWidth="1"/>
    <col min="16130" max="16130" width="6.5703125" style="300" customWidth="1"/>
    <col min="16131" max="16131" width="32.140625" style="300" customWidth="1"/>
    <col min="16132" max="16132" width="4.7109375" style="300" customWidth="1"/>
    <col min="16133" max="16133" width="30.7109375" style="300" customWidth="1"/>
    <col min="16134" max="16134" width="16.28515625" style="300" customWidth="1"/>
    <col min="16135" max="16135" width="6.5703125" style="300" customWidth="1"/>
    <col min="16136" max="16136" width="20.85546875" style="300" bestFit="1" customWidth="1"/>
    <col min="16137" max="16137" width="3" style="300" customWidth="1"/>
    <col min="16138" max="16138" width="9.140625" style="300" customWidth="1"/>
    <col min="16139" max="16384" width="9.140625" style="300"/>
  </cols>
  <sheetData>
    <row r="1" spans="1:9" ht="159.94999999999999" customHeight="1"/>
    <row r="2" spans="1:9" ht="48.75" customHeight="1">
      <c r="A2" s="302" t="s">
        <v>91</v>
      </c>
      <c r="F2" s="303"/>
      <c r="G2" s="303"/>
    </row>
    <row r="3" spans="1:9" s="306" customFormat="1" ht="35.25" customHeight="1">
      <c r="A3" s="304" t="s">
        <v>92</v>
      </c>
      <c r="B3" s="305"/>
      <c r="C3" s="305"/>
      <c r="D3" s="305"/>
      <c r="E3" s="305"/>
      <c r="F3" s="391" t="s">
        <v>93</v>
      </c>
      <c r="G3" s="391"/>
    </row>
    <row r="4" spans="1:9" s="306" customFormat="1" ht="10.5" customHeight="1">
      <c r="A4" s="307" t="s">
        <v>94</v>
      </c>
      <c r="B4" s="308"/>
      <c r="C4" s="307" t="s">
        <v>95</v>
      </c>
      <c r="D4" s="307" t="s">
        <v>2</v>
      </c>
      <c r="E4" s="308"/>
      <c r="F4" s="309"/>
      <c r="G4" s="308"/>
      <c r="H4" s="309" t="s">
        <v>0</v>
      </c>
    </row>
    <row r="5" spans="1:9" s="311" customFormat="1" ht="21" customHeight="1">
      <c r="A5" s="310">
        <v>42296</v>
      </c>
      <c r="C5" s="311" t="s">
        <v>96</v>
      </c>
      <c r="D5" s="312" t="s">
        <v>97</v>
      </c>
      <c r="E5" s="312"/>
      <c r="F5" s="313" t="s">
        <v>98</v>
      </c>
      <c r="G5" s="314"/>
      <c r="H5" s="315" t="s">
        <v>99</v>
      </c>
    </row>
    <row r="6" spans="1:9" s="316" customFormat="1" ht="6.75" customHeight="1" thickBot="1">
      <c r="A6" s="311"/>
      <c r="D6" s="317"/>
      <c r="E6" s="318"/>
      <c r="F6" s="318"/>
      <c r="G6" s="318"/>
    </row>
    <row r="7" spans="1:9" s="327" customFormat="1" ht="21.75" customHeight="1" thickBot="1">
      <c r="A7" s="319" t="s">
        <v>100</v>
      </c>
      <c r="B7" s="320" t="s">
        <v>101</v>
      </c>
      <c r="C7" s="321" t="s">
        <v>102</v>
      </c>
      <c r="D7" s="322"/>
      <c r="E7" s="323" t="s">
        <v>102</v>
      </c>
      <c r="F7" s="324" t="s">
        <v>103</v>
      </c>
      <c r="G7" s="325"/>
      <c r="H7" s="324" t="s">
        <v>104</v>
      </c>
      <c r="I7" s="326"/>
    </row>
    <row r="8" spans="1:9" s="327" customFormat="1" ht="9.75" customHeight="1" thickBot="1">
      <c r="A8" s="328"/>
      <c r="B8" s="328"/>
      <c r="C8" s="328"/>
      <c r="D8" s="328"/>
      <c r="E8" s="328"/>
      <c r="F8" s="329"/>
      <c r="G8" s="330"/>
      <c r="H8" s="326"/>
      <c r="I8" s="326"/>
    </row>
    <row r="9" spans="1:9" s="339" customFormat="1" ht="21.95" customHeight="1">
      <c r="A9" s="331" t="s">
        <v>105</v>
      </c>
      <c r="B9" s="332"/>
      <c r="C9" s="333" t="s">
        <v>74</v>
      </c>
      <c r="D9" s="334" t="s">
        <v>1</v>
      </c>
      <c r="E9" s="335" t="s">
        <v>75</v>
      </c>
      <c r="F9" s="336" t="s">
        <v>89</v>
      </c>
      <c r="G9" s="337" t="s">
        <v>106</v>
      </c>
      <c r="H9" s="392" t="s">
        <v>107</v>
      </c>
      <c r="I9" s="338"/>
    </row>
    <row r="10" spans="1:9" ht="15" customHeight="1">
      <c r="A10" s="340" t="s">
        <v>108</v>
      </c>
      <c r="B10" s="341" t="s">
        <v>109</v>
      </c>
      <c r="C10" s="342" t="s">
        <v>110</v>
      </c>
      <c r="D10" s="343" t="s">
        <v>1</v>
      </c>
      <c r="E10" s="344" t="s">
        <v>111</v>
      </c>
      <c r="F10" s="345" t="s">
        <v>19</v>
      </c>
      <c r="G10" s="346" t="s">
        <v>112</v>
      </c>
      <c r="H10" s="393"/>
    </row>
    <row r="11" spans="1:9" ht="15" customHeight="1">
      <c r="A11" s="347" t="s">
        <v>108</v>
      </c>
      <c r="B11" s="348" t="s">
        <v>113</v>
      </c>
      <c r="C11" s="342" t="s">
        <v>114</v>
      </c>
      <c r="D11" s="343" t="s">
        <v>1</v>
      </c>
      <c r="E11" s="344" t="s">
        <v>115</v>
      </c>
      <c r="F11" s="345" t="s">
        <v>24</v>
      </c>
      <c r="G11" s="349"/>
      <c r="H11" s="393"/>
    </row>
    <row r="12" spans="1:9" ht="15" customHeight="1">
      <c r="A12" s="350" t="s">
        <v>116</v>
      </c>
      <c r="B12" s="348" t="s">
        <v>117</v>
      </c>
      <c r="C12" s="351" t="s">
        <v>110</v>
      </c>
      <c r="D12" s="352"/>
      <c r="E12" s="351" t="s">
        <v>111</v>
      </c>
      <c r="F12" s="389" t="s">
        <v>118</v>
      </c>
      <c r="G12" s="353"/>
      <c r="H12" s="394"/>
    </row>
    <row r="13" spans="1:9" ht="15" customHeight="1" thickBot="1">
      <c r="A13" s="354"/>
      <c r="B13" s="355"/>
      <c r="C13" s="356" t="s">
        <v>114</v>
      </c>
      <c r="D13" s="357" t="s">
        <v>119</v>
      </c>
      <c r="E13" s="356" t="s">
        <v>115</v>
      </c>
      <c r="F13" s="390"/>
      <c r="G13" s="358"/>
      <c r="H13" s="359"/>
      <c r="I13" s="360"/>
    </row>
    <row r="14" spans="1:9" ht="21" thickBot="1">
      <c r="C14" s="361"/>
      <c r="D14" s="362"/>
      <c r="E14" s="361"/>
      <c r="F14" s="361"/>
      <c r="H14" s="363"/>
    </row>
    <row r="15" spans="1:9" s="339" customFormat="1" ht="21.95" customHeight="1">
      <c r="A15" s="331" t="s">
        <v>105</v>
      </c>
      <c r="B15" s="364"/>
      <c r="C15" s="333" t="s">
        <v>76</v>
      </c>
      <c r="D15" s="334" t="s">
        <v>1</v>
      </c>
      <c r="E15" s="335" t="s">
        <v>77</v>
      </c>
      <c r="F15" s="336" t="s">
        <v>89</v>
      </c>
      <c r="G15" s="365" t="s">
        <v>106</v>
      </c>
      <c r="H15" s="386" t="s">
        <v>107</v>
      </c>
      <c r="I15" s="338"/>
    </row>
    <row r="16" spans="1:9" ht="15" customHeight="1">
      <c r="A16" s="340" t="s">
        <v>120</v>
      </c>
      <c r="B16" s="341" t="s">
        <v>109</v>
      </c>
      <c r="C16" s="342" t="s">
        <v>121</v>
      </c>
      <c r="D16" s="343" t="s">
        <v>1</v>
      </c>
      <c r="E16" s="344" t="s">
        <v>122</v>
      </c>
      <c r="F16" s="345" t="s">
        <v>41</v>
      </c>
      <c r="G16" s="346"/>
      <c r="H16" s="387"/>
    </row>
    <row r="17" spans="1:9" ht="15" customHeight="1">
      <c r="A17" s="347" t="s">
        <v>123</v>
      </c>
      <c r="B17" s="366" t="s">
        <v>113</v>
      </c>
      <c r="C17" s="342" t="s">
        <v>124</v>
      </c>
      <c r="D17" s="367" t="s">
        <v>1</v>
      </c>
      <c r="E17" s="344" t="s">
        <v>125</v>
      </c>
      <c r="F17" s="368" t="s">
        <v>126</v>
      </c>
      <c r="G17" s="349"/>
      <c r="H17" s="387"/>
    </row>
    <row r="18" spans="1:9" ht="15" customHeight="1">
      <c r="A18" s="350" t="s">
        <v>116</v>
      </c>
      <c r="B18" s="366" t="s">
        <v>117</v>
      </c>
      <c r="C18" s="351" t="s">
        <v>121</v>
      </c>
      <c r="D18" s="352"/>
      <c r="E18" s="351" t="s">
        <v>122</v>
      </c>
      <c r="F18" s="389" t="s">
        <v>118</v>
      </c>
      <c r="G18" s="353"/>
      <c r="H18" s="388"/>
    </row>
    <row r="19" spans="1:9" ht="15" customHeight="1" thickBot="1">
      <c r="A19" s="369"/>
      <c r="B19" s="355"/>
      <c r="C19" s="356" t="s">
        <v>124</v>
      </c>
      <c r="D19" s="357" t="s">
        <v>119</v>
      </c>
      <c r="E19" s="356" t="s">
        <v>125</v>
      </c>
      <c r="F19" s="390"/>
      <c r="G19" s="358"/>
      <c r="H19" s="359"/>
      <c r="I19" s="360"/>
    </row>
    <row r="20" spans="1:9" ht="12.95" customHeight="1" thickBot="1">
      <c r="C20" s="361"/>
      <c r="D20" s="362"/>
      <c r="E20" s="361"/>
      <c r="F20" s="361"/>
      <c r="H20" s="363"/>
    </row>
    <row r="21" spans="1:9" s="339" customFormat="1" ht="21.95" customHeight="1">
      <c r="A21" s="331" t="s">
        <v>105</v>
      </c>
      <c r="B21" s="332"/>
      <c r="C21" s="333" t="s">
        <v>127</v>
      </c>
      <c r="D21" s="334" t="s">
        <v>1</v>
      </c>
      <c r="E21" s="370" t="s">
        <v>73</v>
      </c>
      <c r="F21" s="336" t="s">
        <v>89</v>
      </c>
      <c r="G21" s="337" t="s">
        <v>106</v>
      </c>
      <c r="H21" s="386" t="s">
        <v>107</v>
      </c>
      <c r="I21" s="338"/>
    </row>
    <row r="22" spans="1:9" ht="15" customHeight="1">
      <c r="A22" s="340" t="s">
        <v>128</v>
      </c>
      <c r="B22" s="341" t="s">
        <v>109</v>
      </c>
      <c r="C22" s="342" t="s">
        <v>129</v>
      </c>
      <c r="D22" s="343" t="s">
        <v>1</v>
      </c>
      <c r="E22" s="344" t="s">
        <v>130</v>
      </c>
      <c r="F22" s="345" t="s">
        <v>126</v>
      </c>
      <c r="G22" s="346"/>
      <c r="H22" s="387"/>
    </row>
    <row r="23" spans="1:9" ht="15" customHeight="1">
      <c r="A23" s="347" t="s">
        <v>123</v>
      </c>
      <c r="B23" s="348" t="s">
        <v>113</v>
      </c>
      <c r="C23" s="342" t="s">
        <v>131</v>
      </c>
      <c r="D23" s="343" t="s">
        <v>1</v>
      </c>
      <c r="E23" s="344" t="s">
        <v>132</v>
      </c>
      <c r="F23" s="345" t="s">
        <v>41</v>
      </c>
      <c r="G23" s="349"/>
      <c r="H23" s="387"/>
    </row>
    <row r="24" spans="1:9" ht="15" customHeight="1">
      <c r="A24" s="350" t="s">
        <v>116</v>
      </c>
      <c r="B24" s="348" t="s">
        <v>117</v>
      </c>
      <c r="C24" s="351" t="s">
        <v>129</v>
      </c>
      <c r="D24" s="367"/>
      <c r="E24" s="351" t="s">
        <v>130</v>
      </c>
      <c r="F24" s="389" t="s">
        <v>118</v>
      </c>
      <c r="G24" s="353"/>
      <c r="H24" s="388"/>
    </row>
    <row r="25" spans="1:9" ht="15" customHeight="1" thickBot="1">
      <c r="A25" s="354"/>
      <c r="B25" s="355"/>
      <c r="C25" s="356" t="s">
        <v>131</v>
      </c>
      <c r="D25" s="357" t="s">
        <v>119</v>
      </c>
      <c r="E25" s="356" t="s">
        <v>132</v>
      </c>
      <c r="F25" s="390"/>
      <c r="G25" s="358"/>
      <c r="H25" s="359"/>
      <c r="I25" s="360"/>
    </row>
    <row r="26" spans="1:9" ht="21" thickBot="1">
      <c r="C26" s="361"/>
      <c r="D26" s="362"/>
      <c r="E26" s="361"/>
      <c r="F26" s="361"/>
      <c r="H26" s="363"/>
    </row>
    <row r="27" spans="1:9" s="339" customFormat="1" ht="21.95" customHeight="1">
      <c r="A27" s="331" t="s">
        <v>105</v>
      </c>
      <c r="B27" s="364"/>
      <c r="C27" s="333" t="s">
        <v>78</v>
      </c>
      <c r="D27" s="334" t="s">
        <v>1</v>
      </c>
      <c r="E27" s="335" t="s">
        <v>72</v>
      </c>
      <c r="F27" s="336" t="s">
        <v>89</v>
      </c>
      <c r="G27" s="365" t="s">
        <v>106</v>
      </c>
      <c r="H27" s="386" t="s">
        <v>133</v>
      </c>
      <c r="I27" s="338"/>
    </row>
    <row r="28" spans="1:9" ht="15" customHeight="1">
      <c r="A28" s="340" t="s">
        <v>128</v>
      </c>
      <c r="B28" s="341" t="s">
        <v>109</v>
      </c>
      <c r="C28" s="342" t="s">
        <v>134</v>
      </c>
      <c r="D28" s="343" t="s">
        <v>1</v>
      </c>
      <c r="E28" s="344" t="s">
        <v>135</v>
      </c>
      <c r="F28" s="345" t="s">
        <v>38</v>
      </c>
      <c r="G28" s="346"/>
      <c r="H28" s="387"/>
    </row>
    <row r="29" spans="1:9" ht="15" customHeight="1">
      <c r="A29" s="347" t="s">
        <v>123</v>
      </c>
      <c r="B29" s="366" t="s">
        <v>113</v>
      </c>
      <c r="C29" s="342" t="s">
        <v>136</v>
      </c>
      <c r="D29" s="367" t="s">
        <v>1</v>
      </c>
      <c r="E29" s="344" t="s">
        <v>137</v>
      </c>
      <c r="F29" s="368" t="s">
        <v>19</v>
      </c>
      <c r="G29" s="349"/>
      <c r="H29" s="387"/>
    </row>
    <row r="30" spans="1:9" ht="15" customHeight="1">
      <c r="A30" s="350" t="s">
        <v>116</v>
      </c>
      <c r="B30" s="366" t="s">
        <v>117</v>
      </c>
      <c r="C30" s="351" t="s">
        <v>134</v>
      </c>
      <c r="D30" s="352"/>
      <c r="E30" s="351" t="s">
        <v>138</v>
      </c>
      <c r="F30" s="389" t="s">
        <v>118</v>
      </c>
      <c r="G30" s="353"/>
      <c r="H30" s="388"/>
    </row>
    <row r="31" spans="1:9" ht="15" customHeight="1" thickBot="1">
      <c r="A31" s="369"/>
      <c r="B31" s="355"/>
      <c r="C31" s="356" t="s">
        <v>136</v>
      </c>
      <c r="D31" s="357" t="s">
        <v>119</v>
      </c>
      <c r="E31" s="356" t="s">
        <v>135</v>
      </c>
      <c r="F31" s="390"/>
      <c r="G31" s="358"/>
      <c r="H31" s="359"/>
      <c r="I31" s="360"/>
    </row>
    <row r="32" spans="1:9" ht="12.95" customHeight="1" thickBot="1">
      <c r="C32" s="361"/>
      <c r="D32" s="362"/>
      <c r="E32" s="361"/>
      <c r="F32" s="361"/>
      <c r="H32" s="363"/>
    </row>
    <row r="33" spans="1:9" s="339" customFormat="1" ht="21.95" customHeight="1">
      <c r="A33" s="331" t="s">
        <v>105</v>
      </c>
      <c r="B33" s="332"/>
      <c r="C33" s="333" t="s">
        <v>69</v>
      </c>
      <c r="D33" s="334" t="s">
        <v>1</v>
      </c>
      <c r="E33" s="370" t="s">
        <v>70</v>
      </c>
      <c r="F33" s="336" t="s">
        <v>139</v>
      </c>
      <c r="G33" s="337" t="s">
        <v>106</v>
      </c>
      <c r="H33" s="386" t="s">
        <v>107</v>
      </c>
      <c r="I33" s="338"/>
    </row>
    <row r="34" spans="1:9" ht="15" customHeight="1">
      <c r="A34" s="340" t="s">
        <v>140</v>
      </c>
      <c r="B34" s="341" t="s">
        <v>109</v>
      </c>
      <c r="C34" s="344" t="s">
        <v>141</v>
      </c>
      <c r="D34" s="343" t="s">
        <v>1</v>
      </c>
      <c r="E34" s="342" t="s">
        <v>142</v>
      </c>
      <c r="F34" s="345" t="s">
        <v>27</v>
      </c>
      <c r="G34" s="346"/>
      <c r="H34" s="387"/>
    </row>
    <row r="35" spans="1:9" ht="15" customHeight="1">
      <c r="A35" s="347" t="s">
        <v>123</v>
      </c>
      <c r="B35" s="348" t="s">
        <v>113</v>
      </c>
      <c r="C35" s="342" t="s">
        <v>143</v>
      </c>
      <c r="D35" s="343" t="s">
        <v>1</v>
      </c>
      <c r="E35" s="344" t="s">
        <v>144</v>
      </c>
      <c r="F35" s="345" t="s">
        <v>145</v>
      </c>
      <c r="G35" s="349"/>
      <c r="H35" s="387"/>
    </row>
    <row r="36" spans="1:9" ht="15" customHeight="1">
      <c r="A36" s="350" t="s">
        <v>116</v>
      </c>
      <c r="B36" s="348" t="s">
        <v>117</v>
      </c>
      <c r="C36" s="371" t="s">
        <v>141</v>
      </c>
      <c r="D36" s="367"/>
      <c r="E36" s="351" t="s">
        <v>142</v>
      </c>
      <c r="F36" s="389" t="s">
        <v>27</v>
      </c>
      <c r="G36" s="353"/>
      <c r="H36" s="388"/>
    </row>
    <row r="37" spans="1:9" ht="15" customHeight="1" thickBot="1">
      <c r="A37" s="354"/>
      <c r="B37" s="355"/>
      <c r="C37" s="372" t="s">
        <v>143</v>
      </c>
      <c r="D37" s="357" t="s">
        <v>119</v>
      </c>
      <c r="E37" s="356" t="s">
        <v>144</v>
      </c>
      <c r="F37" s="390"/>
      <c r="G37" s="358"/>
      <c r="H37" s="359"/>
      <c r="I37" s="360"/>
    </row>
    <row r="38" spans="1:9" ht="21" thickBot="1">
      <c r="C38" s="361"/>
      <c r="D38" s="362"/>
      <c r="E38" s="361"/>
      <c r="F38" s="361"/>
      <c r="H38" s="363"/>
    </row>
    <row r="39" spans="1:9" s="339" customFormat="1" ht="21.95" customHeight="1">
      <c r="A39" s="331" t="s">
        <v>105</v>
      </c>
      <c r="B39" s="364"/>
      <c r="C39" s="333" t="s">
        <v>76</v>
      </c>
      <c r="D39" s="334" t="s">
        <v>1</v>
      </c>
      <c r="E39" s="335" t="s">
        <v>79</v>
      </c>
      <c r="F39" s="336" t="s">
        <v>139</v>
      </c>
      <c r="G39" s="365" t="s">
        <v>106</v>
      </c>
      <c r="H39" s="386" t="s">
        <v>133</v>
      </c>
      <c r="I39" s="338"/>
    </row>
    <row r="40" spans="1:9" ht="15" customHeight="1">
      <c r="A40" s="340" t="s">
        <v>140</v>
      </c>
      <c r="B40" s="341" t="s">
        <v>109</v>
      </c>
      <c r="C40" s="344" t="s">
        <v>146</v>
      </c>
      <c r="D40" s="343" t="s">
        <v>1</v>
      </c>
      <c r="E40" s="342" t="s">
        <v>147</v>
      </c>
      <c r="F40" s="345" t="s">
        <v>64</v>
      </c>
      <c r="G40" s="346"/>
      <c r="H40" s="387"/>
    </row>
    <row r="41" spans="1:9" ht="15" customHeight="1">
      <c r="A41" s="347" t="s">
        <v>123</v>
      </c>
      <c r="B41" s="366" t="s">
        <v>113</v>
      </c>
      <c r="C41" s="342" t="s">
        <v>148</v>
      </c>
      <c r="D41" s="367" t="s">
        <v>1</v>
      </c>
      <c r="E41" s="344" t="s">
        <v>149</v>
      </c>
      <c r="F41" s="368" t="s">
        <v>24</v>
      </c>
      <c r="G41" s="349"/>
      <c r="H41" s="387"/>
    </row>
    <row r="42" spans="1:9" ht="15" customHeight="1">
      <c r="A42" s="350" t="s">
        <v>116</v>
      </c>
      <c r="B42" s="366" t="s">
        <v>117</v>
      </c>
      <c r="C42" s="371" t="s">
        <v>146</v>
      </c>
      <c r="D42" s="352"/>
      <c r="E42" s="351" t="s">
        <v>147</v>
      </c>
      <c r="F42" s="389" t="s">
        <v>41</v>
      </c>
      <c r="G42" s="353"/>
      <c r="H42" s="388"/>
    </row>
    <row r="43" spans="1:9" ht="15" customHeight="1" thickBot="1">
      <c r="A43" s="369"/>
      <c r="B43" s="355"/>
      <c r="C43" s="372" t="s">
        <v>148</v>
      </c>
      <c r="D43" s="357" t="s">
        <v>119</v>
      </c>
      <c r="E43" s="356" t="s">
        <v>149</v>
      </c>
      <c r="F43" s="390"/>
      <c r="G43" s="358"/>
      <c r="H43" s="359"/>
      <c r="I43" s="360"/>
    </row>
    <row r="44" spans="1:9" ht="12.95" customHeight="1" thickBot="1">
      <c r="C44" s="361"/>
      <c r="D44" s="362"/>
      <c r="E44" s="361"/>
      <c r="F44" s="361"/>
      <c r="H44" s="363"/>
    </row>
    <row r="45" spans="1:9" s="339" customFormat="1" ht="21.95" customHeight="1">
      <c r="A45" s="331" t="s">
        <v>105</v>
      </c>
      <c r="B45" s="332"/>
      <c r="C45" s="335" t="s">
        <v>71</v>
      </c>
      <c r="D45" s="334" t="s">
        <v>1</v>
      </c>
      <c r="E45" s="373" t="s">
        <v>72</v>
      </c>
      <c r="F45" s="336" t="s">
        <v>89</v>
      </c>
      <c r="G45" s="337" t="s">
        <v>106</v>
      </c>
      <c r="H45" s="386" t="s">
        <v>107</v>
      </c>
      <c r="I45" s="338"/>
    </row>
    <row r="46" spans="1:9" ht="15" customHeight="1">
      <c r="A46" s="340" t="s">
        <v>140</v>
      </c>
      <c r="B46" s="341" t="s">
        <v>109</v>
      </c>
      <c r="C46" s="344" t="s">
        <v>150</v>
      </c>
      <c r="D46" s="343" t="s">
        <v>1</v>
      </c>
      <c r="E46" s="342" t="s">
        <v>151</v>
      </c>
      <c r="F46" s="345" t="s">
        <v>152</v>
      </c>
      <c r="G46" s="346"/>
      <c r="H46" s="387"/>
    </row>
    <row r="47" spans="1:9" ht="15" customHeight="1">
      <c r="A47" s="347" t="s">
        <v>123</v>
      </c>
      <c r="B47" s="348" t="s">
        <v>113</v>
      </c>
      <c r="C47" s="344" t="s">
        <v>153</v>
      </c>
      <c r="D47" s="343" t="s">
        <v>1</v>
      </c>
      <c r="E47" s="342" t="s">
        <v>154</v>
      </c>
      <c r="F47" s="345" t="s">
        <v>29</v>
      </c>
      <c r="G47" s="349"/>
      <c r="H47" s="387"/>
    </row>
    <row r="48" spans="1:9" ht="15" customHeight="1">
      <c r="A48" s="350" t="s">
        <v>116</v>
      </c>
      <c r="B48" s="348" t="s">
        <v>117</v>
      </c>
      <c r="C48" s="351" t="s">
        <v>150</v>
      </c>
      <c r="D48" s="367"/>
      <c r="E48" s="351" t="s">
        <v>155</v>
      </c>
      <c r="F48" s="389" t="s">
        <v>118</v>
      </c>
      <c r="G48" s="353"/>
      <c r="H48" s="388"/>
    </row>
    <row r="49" spans="1:9" ht="15" customHeight="1" thickBot="1">
      <c r="A49" s="354"/>
      <c r="B49" s="355"/>
      <c r="C49" s="356" t="s">
        <v>153</v>
      </c>
      <c r="D49" s="357" t="s">
        <v>119</v>
      </c>
      <c r="E49" s="356" t="s">
        <v>156</v>
      </c>
      <c r="F49" s="390"/>
      <c r="G49" s="358"/>
      <c r="H49" s="359"/>
      <c r="I49" s="360"/>
    </row>
    <row r="50" spans="1:9" ht="21" thickBot="1">
      <c r="C50" s="361"/>
      <c r="D50" s="362"/>
      <c r="E50" s="361"/>
      <c r="F50" s="361"/>
      <c r="H50" s="363"/>
    </row>
    <row r="51" spans="1:9" s="339" customFormat="1" ht="21.95" customHeight="1">
      <c r="A51" s="331" t="s">
        <v>105</v>
      </c>
      <c r="B51" s="364"/>
      <c r="C51" s="333" t="s">
        <v>79</v>
      </c>
      <c r="D51" s="334" t="s">
        <v>1</v>
      </c>
      <c r="E51" s="335" t="s">
        <v>80</v>
      </c>
      <c r="F51" s="336" t="s">
        <v>89</v>
      </c>
      <c r="G51" s="365" t="s">
        <v>106</v>
      </c>
      <c r="H51" s="386" t="s">
        <v>107</v>
      </c>
      <c r="I51" s="338"/>
    </row>
    <row r="52" spans="1:9" ht="15" customHeight="1">
      <c r="A52" s="340" t="s">
        <v>157</v>
      </c>
      <c r="B52" s="341" t="s">
        <v>109</v>
      </c>
      <c r="C52" s="342" t="s">
        <v>158</v>
      </c>
      <c r="D52" s="343" t="s">
        <v>1</v>
      </c>
      <c r="E52" s="344" t="s">
        <v>159</v>
      </c>
      <c r="F52" s="345" t="s">
        <v>19</v>
      </c>
      <c r="G52" s="346"/>
      <c r="H52" s="387"/>
    </row>
    <row r="53" spans="1:9" ht="15" customHeight="1">
      <c r="A53" s="347" t="s">
        <v>123</v>
      </c>
      <c r="B53" s="366" t="s">
        <v>113</v>
      </c>
      <c r="C53" s="342" t="s">
        <v>160</v>
      </c>
      <c r="D53" s="367" t="s">
        <v>1</v>
      </c>
      <c r="E53" s="344" t="s">
        <v>161</v>
      </c>
      <c r="F53" s="368" t="s">
        <v>41</v>
      </c>
      <c r="G53" s="349"/>
      <c r="H53" s="387"/>
    </row>
    <row r="54" spans="1:9" ht="15" customHeight="1">
      <c r="A54" s="350" t="s">
        <v>116</v>
      </c>
      <c r="B54" s="366" t="s">
        <v>117</v>
      </c>
      <c r="C54" s="351" t="s">
        <v>158</v>
      </c>
      <c r="D54" s="352"/>
      <c r="E54" s="351" t="s">
        <v>159</v>
      </c>
      <c r="F54" s="389" t="s">
        <v>118</v>
      </c>
      <c r="G54" s="353"/>
      <c r="H54" s="388"/>
    </row>
    <row r="55" spans="1:9" ht="15" customHeight="1" thickBot="1">
      <c r="A55" s="369"/>
      <c r="B55" s="355"/>
      <c r="C55" s="356" t="s">
        <v>160</v>
      </c>
      <c r="D55" s="357" t="s">
        <v>119</v>
      </c>
      <c r="E55" s="356" t="s">
        <v>161</v>
      </c>
      <c r="F55" s="390"/>
      <c r="G55" s="358"/>
      <c r="H55" s="359"/>
      <c r="I55" s="360"/>
    </row>
    <row r="56" spans="1:9" ht="21" thickBot="1">
      <c r="C56" s="361"/>
      <c r="D56" s="362"/>
      <c r="E56" s="361"/>
      <c r="F56" s="361"/>
      <c r="H56" s="363"/>
    </row>
    <row r="57" spans="1:9" s="339" customFormat="1" ht="21.95" customHeight="1">
      <c r="A57" s="331" t="s">
        <v>105</v>
      </c>
      <c r="B57" s="332"/>
      <c r="C57" s="335" t="s">
        <v>81</v>
      </c>
      <c r="D57" s="334" t="s">
        <v>1</v>
      </c>
      <c r="E57" s="373" t="s">
        <v>78</v>
      </c>
      <c r="F57" s="336" t="s">
        <v>89</v>
      </c>
      <c r="G57" s="337" t="s">
        <v>106</v>
      </c>
      <c r="H57" s="386" t="s">
        <v>107</v>
      </c>
      <c r="I57" s="338"/>
    </row>
    <row r="58" spans="1:9" ht="15" customHeight="1">
      <c r="A58" s="340" t="s">
        <v>157</v>
      </c>
      <c r="B58" s="341" t="s">
        <v>109</v>
      </c>
      <c r="C58" s="344" t="s">
        <v>162</v>
      </c>
      <c r="D58" s="343" t="s">
        <v>1</v>
      </c>
      <c r="E58" s="342" t="s">
        <v>163</v>
      </c>
      <c r="F58" s="345" t="s">
        <v>28</v>
      </c>
      <c r="G58" s="346"/>
      <c r="H58" s="387"/>
    </row>
    <row r="59" spans="1:9" ht="15" customHeight="1">
      <c r="A59" s="347" t="s">
        <v>123</v>
      </c>
      <c r="B59" s="348" t="s">
        <v>113</v>
      </c>
      <c r="C59" s="344" t="s">
        <v>164</v>
      </c>
      <c r="D59" s="343" t="s">
        <v>1</v>
      </c>
      <c r="E59" s="342" t="s">
        <v>165</v>
      </c>
      <c r="F59" s="345" t="s">
        <v>31</v>
      </c>
      <c r="G59" s="349"/>
      <c r="H59" s="387"/>
    </row>
    <row r="60" spans="1:9" ht="15" customHeight="1">
      <c r="A60" s="350" t="s">
        <v>116</v>
      </c>
      <c r="B60" s="348" t="s">
        <v>117</v>
      </c>
      <c r="C60" s="351" t="s">
        <v>162</v>
      </c>
      <c r="D60" s="367"/>
      <c r="E60" s="351" t="s">
        <v>166</v>
      </c>
      <c r="F60" s="389" t="s">
        <v>118</v>
      </c>
      <c r="G60" s="353"/>
      <c r="H60" s="388"/>
    </row>
    <row r="61" spans="1:9" ht="15" customHeight="1" thickBot="1">
      <c r="A61" s="354"/>
      <c r="B61" s="355"/>
      <c r="C61" s="356" t="s">
        <v>164</v>
      </c>
      <c r="D61" s="357" t="s">
        <v>119</v>
      </c>
      <c r="E61" s="356" t="s">
        <v>165</v>
      </c>
      <c r="F61" s="390"/>
      <c r="G61" s="358"/>
      <c r="H61" s="359"/>
      <c r="I61" s="360"/>
    </row>
  </sheetData>
  <dataConsolidate/>
  <mergeCells count="19">
    <mergeCell ref="H21:H24"/>
    <mergeCell ref="F24:F25"/>
    <mergeCell ref="F3:G3"/>
    <mergeCell ref="H9:H12"/>
    <mergeCell ref="F12:F13"/>
    <mergeCell ref="H15:H18"/>
    <mergeCell ref="F18:F19"/>
    <mergeCell ref="H27:H30"/>
    <mergeCell ref="F30:F31"/>
    <mergeCell ref="H33:H36"/>
    <mergeCell ref="F36:F37"/>
    <mergeCell ref="H39:H42"/>
    <mergeCell ref="F42:F43"/>
    <mergeCell ref="H45:H48"/>
    <mergeCell ref="F48:F49"/>
    <mergeCell ref="H51:H54"/>
    <mergeCell ref="F54:F55"/>
    <mergeCell ref="H57:H60"/>
    <mergeCell ref="F60:F61"/>
  </mergeCells>
  <conditionalFormatting sqref="F9">
    <cfRule type="notContainsBlanks" dxfId="22" priority="9" stopIfTrue="1">
      <formula>LEN(TRIM(F9))&gt;0</formula>
    </cfRule>
  </conditionalFormatting>
  <conditionalFormatting sqref="F15">
    <cfRule type="notContainsBlanks" dxfId="21" priority="8" stopIfTrue="1">
      <formula>LEN(TRIM(F15))&gt;0</formula>
    </cfRule>
  </conditionalFormatting>
  <conditionalFormatting sqref="F21">
    <cfRule type="notContainsBlanks" dxfId="20" priority="7" stopIfTrue="1">
      <formula>LEN(TRIM(F21))&gt;0</formula>
    </cfRule>
  </conditionalFormatting>
  <conditionalFormatting sqref="F27">
    <cfRule type="notContainsBlanks" dxfId="19" priority="6" stopIfTrue="1">
      <formula>LEN(TRIM(F27))&gt;0</formula>
    </cfRule>
  </conditionalFormatting>
  <conditionalFormatting sqref="F33">
    <cfRule type="notContainsBlanks" dxfId="18" priority="5" stopIfTrue="1">
      <formula>LEN(TRIM(F33))&gt;0</formula>
    </cfRule>
  </conditionalFormatting>
  <conditionalFormatting sqref="F39">
    <cfRule type="notContainsBlanks" dxfId="17" priority="4" stopIfTrue="1">
      <formula>LEN(TRIM(F39))&gt;0</formula>
    </cfRule>
  </conditionalFormatting>
  <conditionalFormatting sqref="F45">
    <cfRule type="notContainsBlanks" dxfId="16" priority="3" stopIfTrue="1">
      <formula>LEN(TRIM(F45))&gt;0</formula>
    </cfRule>
  </conditionalFormatting>
  <conditionalFormatting sqref="F51">
    <cfRule type="notContainsBlanks" dxfId="15" priority="2" stopIfTrue="1">
      <formula>LEN(TRIM(F51))&gt;0</formula>
    </cfRule>
  </conditionalFormatting>
  <conditionalFormatting sqref="F57">
    <cfRule type="notContainsBlanks" dxfId="14" priority="1" stopIfTrue="1">
      <formula>LEN(TRIM(F57))&gt;0</formula>
    </cfRule>
  </conditionalFormatting>
  <dataValidations count="4">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INDIRECT(SUBSTITUTE(C33," ","_"))</formula1>
    </dataValidation>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INDIRECT(SUBSTITUTE(C9," ","_"))</formula1>
    </dataValidation>
    <dataValidation type="list" allowBlank="1" showInputMessage="1" showErrorMessage="1"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ormula1>INDIRECT(SUBSTITUTE(C9," ","_"))</formula1>
    </dataValidation>
    <dataValidation type="list" allowBlank="1" showInputMessage="1" showErrorMessage="1" sqref="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INDIRECT(SUBSTITUTE(C9," ","_"))</formula1>
    </dataValidation>
  </dataValidations>
  <pageMargins left="0.39370078740157483" right="0.39370078740157483" top="0.39370078740157483" bottom="0.39370078740157483" header="0.51181102362204722" footer="0.51181102362204722"/>
  <pageSetup scale="70" orientation="portrait" r:id="rId1"/>
  <headerFooter alignWithMargins="0">
    <oddHeader>&amp;F</oddHeader>
    <oddFooter>&amp;A&amp;RPágina &amp;P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ligas</xm:f>
          </x14:formula1>
          <xm:sqref>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E131123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E196659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E262195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E327731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E393267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E458803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E524339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E589875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E655411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E720947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E786483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E852019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E917555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E983091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E131129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E196665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E262201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E327737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E393273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E458809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E524345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E589881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E655417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E720953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E786489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E852025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E917561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E983097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C65593 IY65593 SU65593 ACQ65593 AMM65593 AWI65593 BGE65593 BQA65593 BZW65593 CJS65593 CTO65593 DDK65593 DNG65593 DXC65593 EGY65593 EQU65593 FAQ65593 FKM65593 FUI65593 GEE65593 GOA65593 GXW65593 HHS65593 HRO65593 IBK65593 ILG65593 IVC65593 JEY65593 JOU65593 JYQ65593 KIM65593 KSI65593 LCE65593 LMA65593 LVW65593 MFS65593 MPO65593 MZK65593 NJG65593 NTC65593 OCY65593 OMU65593 OWQ65593 PGM65593 PQI65593 QAE65593 QKA65593 QTW65593 RDS65593 RNO65593 RXK65593 SHG65593 SRC65593 TAY65593 TKU65593 TUQ65593 UEM65593 UOI65593 UYE65593 VIA65593 VRW65593 WBS65593 WLO65593 WVK65593 C131129 IY131129 SU131129 ACQ131129 AMM131129 AWI131129 BGE131129 BQA131129 BZW131129 CJS131129 CTO131129 DDK131129 DNG131129 DXC131129 EGY131129 EQU131129 FAQ131129 FKM131129 FUI131129 GEE131129 GOA131129 GXW131129 HHS131129 HRO131129 IBK131129 ILG131129 IVC131129 JEY131129 JOU131129 JYQ131129 KIM131129 KSI131129 LCE131129 LMA131129 LVW131129 MFS131129 MPO131129 MZK131129 NJG131129 NTC131129 OCY131129 OMU131129 OWQ131129 PGM131129 PQI131129 QAE131129 QKA131129 QTW131129 RDS131129 RNO131129 RXK131129 SHG131129 SRC131129 TAY131129 TKU131129 TUQ131129 UEM131129 UOI131129 UYE131129 VIA131129 VRW131129 WBS131129 WLO131129 WVK131129 C196665 IY196665 SU196665 ACQ196665 AMM196665 AWI196665 BGE196665 BQA196665 BZW196665 CJS196665 CTO196665 DDK196665 DNG196665 DXC196665 EGY196665 EQU196665 FAQ196665 FKM196665 FUI196665 GEE196665 GOA196665 GXW196665 HHS196665 HRO196665 IBK196665 ILG196665 IVC196665 JEY196665 JOU196665 JYQ196665 KIM196665 KSI196665 LCE196665 LMA196665 LVW196665 MFS196665 MPO196665 MZK196665 NJG196665 NTC196665 OCY196665 OMU196665 OWQ196665 PGM196665 PQI196665 QAE196665 QKA196665 QTW196665 RDS196665 RNO196665 RXK196665 SHG196665 SRC196665 TAY196665 TKU196665 TUQ196665 UEM196665 UOI196665 UYE196665 VIA196665 VRW196665 WBS196665 WLO196665 WVK196665 C262201 IY262201 SU262201 ACQ262201 AMM262201 AWI262201 BGE262201 BQA262201 BZW262201 CJS262201 CTO262201 DDK262201 DNG262201 DXC262201 EGY262201 EQU262201 FAQ262201 FKM262201 FUI262201 GEE262201 GOA262201 GXW262201 HHS262201 HRO262201 IBK262201 ILG262201 IVC262201 JEY262201 JOU262201 JYQ262201 KIM262201 KSI262201 LCE262201 LMA262201 LVW262201 MFS262201 MPO262201 MZK262201 NJG262201 NTC262201 OCY262201 OMU262201 OWQ262201 PGM262201 PQI262201 QAE262201 QKA262201 QTW262201 RDS262201 RNO262201 RXK262201 SHG262201 SRC262201 TAY262201 TKU262201 TUQ262201 UEM262201 UOI262201 UYE262201 VIA262201 VRW262201 WBS262201 WLO262201 WVK262201 C327737 IY327737 SU327737 ACQ327737 AMM327737 AWI327737 BGE327737 BQA327737 BZW327737 CJS327737 CTO327737 DDK327737 DNG327737 DXC327737 EGY327737 EQU327737 FAQ327737 FKM327737 FUI327737 GEE327737 GOA327737 GXW327737 HHS327737 HRO327737 IBK327737 ILG327737 IVC327737 JEY327737 JOU327737 JYQ327737 KIM327737 KSI327737 LCE327737 LMA327737 LVW327737 MFS327737 MPO327737 MZK327737 NJG327737 NTC327737 OCY327737 OMU327737 OWQ327737 PGM327737 PQI327737 QAE327737 QKA327737 QTW327737 RDS327737 RNO327737 RXK327737 SHG327737 SRC327737 TAY327737 TKU327737 TUQ327737 UEM327737 UOI327737 UYE327737 VIA327737 VRW327737 WBS327737 WLO327737 WVK327737 C393273 IY393273 SU393273 ACQ393273 AMM393273 AWI393273 BGE393273 BQA393273 BZW393273 CJS393273 CTO393273 DDK393273 DNG393273 DXC393273 EGY393273 EQU393273 FAQ393273 FKM393273 FUI393273 GEE393273 GOA393273 GXW393273 HHS393273 HRO393273 IBK393273 ILG393273 IVC393273 JEY393273 JOU393273 JYQ393273 KIM393273 KSI393273 LCE393273 LMA393273 LVW393273 MFS393273 MPO393273 MZK393273 NJG393273 NTC393273 OCY393273 OMU393273 OWQ393273 PGM393273 PQI393273 QAE393273 QKA393273 QTW393273 RDS393273 RNO393273 RXK393273 SHG393273 SRC393273 TAY393273 TKU393273 TUQ393273 UEM393273 UOI393273 UYE393273 VIA393273 VRW393273 WBS393273 WLO393273 WVK393273 C458809 IY458809 SU458809 ACQ458809 AMM458809 AWI458809 BGE458809 BQA458809 BZW458809 CJS458809 CTO458809 DDK458809 DNG458809 DXC458809 EGY458809 EQU458809 FAQ458809 FKM458809 FUI458809 GEE458809 GOA458809 GXW458809 HHS458809 HRO458809 IBK458809 ILG458809 IVC458809 JEY458809 JOU458809 JYQ458809 KIM458809 KSI458809 LCE458809 LMA458809 LVW458809 MFS458809 MPO458809 MZK458809 NJG458809 NTC458809 OCY458809 OMU458809 OWQ458809 PGM458809 PQI458809 QAE458809 QKA458809 QTW458809 RDS458809 RNO458809 RXK458809 SHG458809 SRC458809 TAY458809 TKU458809 TUQ458809 UEM458809 UOI458809 UYE458809 VIA458809 VRW458809 WBS458809 WLO458809 WVK458809 C524345 IY524345 SU524345 ACQ524345 AMM524345 AWI524345 BGE524345 BQA524345 BZW524345 CJS524345 CTO524345 DDK524345 DNG524345 DXC524345 EGY524345 EQU524345 FAQ524345 FKM524345 FUI524345 GEE524345 GOA524345 GXW524345 HHS524345 HRO524345 IBK524345 ILG524345 IVC524345 JEY524345 JOU524345 JYQ524345 KIM524345 KSI524345 LCE524345 LMA524345 LVW524345 MFS524345 MPO524345 MZK524345 NJG524345 NTC524345 OCY524345 OMU524345 OWQ524345 PGM524345 PQI524345 QAE524345 QKA524345 QTW524345 RDS524345 RNO524345 RXK524345 SHG524345 SRC524345 TAY524345 TKU524345 TUQ524345 UEM524345 UOI524345 UYE524345 VIA524345 VRW524345 WBS524345 WLO524345 WVK524345 C589881 IY589881 SU589881 ACQ589881 AMM589881 AWI589881 BGE589881 BQA589881 BZW589881 CJS589881 CTO589881 DDK589881 DNG589881 DXC589881 EGY589881 EQU589881 FAQ589881 FKM589881 FUI589881 GEE589881 GOA589881 GXW589881 HHS589881 HRO589881 IBK589881 ILG589881 IVC589881 JEY589881 JOU589881 JYQ589881 KIM589881 KSI589881 LCE589881 LMA589881 LVW589881 MFS589881 MPO589881 MZK589881 NJG589881 NTC589881 OCY589881 OMU589881 OWQ589881 PGM589881 PQI589881 QAE589881 QKA589881 QTW589881 RDS589881 RNO589881 RXK589881 SHG589881 SRC589881 TAY589881 TKU589881 TUQ589881 UEM589881 UOI589881 UYE589881 VIA589881 VRW589881 WBS589881 WLO589881 WVK589881 C655417 IY655417 SU655417 ACQ655417 AMM655417 AWI655417 BGE655417 BQA655417 BZW655417 CJS655417 CTO655417 DDK655417 DNG655417 DXC655417 EGY655417 EQU655417 FAQ655417 FKM655417 FUI655417 GEE655417 GOA655417 GXW655417 HHS655417 HRO655417 IBK655417 ILG655417 IVC655417 JEY655417 JOU655417 JYQ655417 KIM655417 KSI655417 LCE655417 LMA655417 LVW655417 MFS655417 MPO655417 MZK655417 NJG655417 NTC655417 OCY655417 OMU655417 OWQ655417 PGM655417 PQI655417 QAE655417 QKA655417 QTW655417 RDS655417 RNO655417 RXK655417 SHG655417 SRC655417 TAY655417 TKU655417 TUQ655417 UEM655417 UOI655417 UYE655417 VIA655417 VRW655417 WBS655417 WLO655417 WVK655417 C720953 IY720953 SU720953 ACQ720953 AMM720953 AWI720953 BGE720953 BQA720953 BZW720953 CJS720953 CTO720953 DDK720953 DNG720953 DXC720953 EGY720953 EQU720953 FAQ720953 FKM720953 FUI720953 GEE720953 GOA720953 GXW720953 HHS720953 HRO720953 IBK720953 ILG720953 IVC720953 JEY720953 JOU720953 JYQ720953 KIM720953 KSI720953 LCE720953 LMA720953 LVW720953 MFS720953 MPO720953 MZK720953 NJG720953 NTC720953 OCY720953 OMU720953 OWQ720953 PGM720953 PQI720953 QAE720953 QKA720953 QTW720953 RDS720953 RNO720953 RXK720953 SHG720953 SRC720953 TAY720953 TKU720953 TUQ720953 UEM720953 UOI720953 UYE720953 VIA720953 VRW720953 WBS720953 WLO720953 WVK720953 C786489 IY786489 SU786489 ACQ786489 AMM786489 AWI786489 BGE786489 BQA786489 BZW786489 CJS786489 CTO786489 DDK786489 DNG786489 DXC786489 EGY786489 EQU786489 FAQ786489 FKM786489 FUI786489 GEE786489 GOA786489 GXW786489 HHS786489 HRO786489 IBK786489 ILG786489 IVC786489 JEY786489 JOU786489 JYQ786489 KIM786489 KSI786489 LCE786489 LMA786489 LVW786489 MFS786489 MPO786489 MZK786489 NJG786489 NTC786489 OCY786489 OMU786489 OWQ786489 PGM786489 PQI786489 QAE786489 QKA786489 QTW786489 RDS786489 RNO786489 RXK786489 SHG786489 SRC786489 TAY786489 TKU786489 TUQ786489 UEM786489 UOI786489 UYE786489 VIA786489 VRW786489 WBS786489 WLO786489 WVK786489 C852025 IY852025 SU852025 ACQ852025 AMM852025 AWI852025 BGE852025 BQA852025 BZW852025 CJS852025 CTO852025 DDK852025 DNG852025 DXC852025 EGY852025 EQU852025 FAQ852025 FKM852025 FUI852025 GEE852025 GOA852025 GXW852025 HHS852025 HRO852025 IBK852025 ILG852025 IVC852025 JEY852025 JOU852025 JYQ852025 KIM852025 KSI852025 LCE852025 LMA852025 LVW852025 MFS852025 MPO852025 MZK852025 NJG852025 NTC852025 OCY852025 OMU852025 OWQ852025 PGM852025 PQI852025 QAE852025 QKA852025 QTW852025 RDS852025 RNO852025 RXK852025 SHG852025 SRC852025 TAY852025 TKU852025 TUQ852025 UEM852025 UOI852025 UYE852025 VIA852025 VRW852025 WBS852025 WLO852025 WVK852025 C917561 IY917561 SU917561 ACQ917561 AMM917561 AWI917561 BGE917561 BQA917561 BZW917561 CJS917561 CTO917561 DDK917561 DNG917561 DXC917561 EGY917561 EQU917561 FAQ917561 FKM917561 FUI917561 GEE917561 GOA917561 GXW917561 HHS917561 HRO917561 IBK917561 ILG917561 IVC917561 JEY917561 JOU917561 JYQ917561 KIM917561 KSI917561 LCE917561 LMA917561 LVW917561 MFS917561 MPO917561 MZK917561 NJG917561 NTC917561 OCY917561 OMU917561 OWQ917561 PGM917561 PQI917561 QAE917561 QKA917561 QTW917561 RDS917561 RNO917561 RXK917561 SHG917561 SRC917561 TAY917561 TKU917561 TUQ917561 UEM917561 UOI917561 UYE917561 VIA917561 VRW917561 WBS917561 WLO917561 WVK917561 C983097 IY983097 SU983097 ACQ983097 AMM983097 AWI983097 BGE983097 BQA983097 BZW983097 CJS983097 CTO983097 DDK983097 DNG983097 DXC983097 EGY983097 EQU983097 FAQ983097 FKM983097 FUI983097 GEE983097 GOA983097 GXW983097 HHS983097 HRO983097 IBK983097 ILG983097 IVC983097 JEY983097 JOU983097 JYQ983097 KIM983097 KSI983097 LCE983097 LMA983097 LVW983097 MFS983097 MPO983097 MZK983097 NJG983097 NTC983097 OCY983097 OMU983097 OWQ983097 PGM983097 PQI983097 QAE983097 QKA983097 QTW983097 RDS983097 RNO983097 RXK983097 SHG983097 SRC983097 TAY983097 TKU983097 TUQ983097 UEM983097 UOI983097 UYE983097 VIA983097 VRW983097 WBS983097 WLO983097 WVK983097</xm:sqref>
        </x14:dataValidation>
        <x14:dataValidation type="list" allowBlank="1" showInputMessage="1" showErrorMessage="1">
          <x14:formula1>
            <xm:f>GRUPO</xm:f>
          </x14:formula1>
          <xm: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xm:sqref>
        </x14:dataValidation>
        <x14:dataValidation type="list" allowBlank="1" showInputMessage="1" showErrorMessage="1">
          <x14:formula1>
            <xm:f>scores</xm:f>
          </x14:formula1>
          <xm: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showZeros="0" zoomScale="71" zoomScaleNormal="71" zoomScaleSheetLayoutView="71" workbookViewId="0">
      <selection activeCell="E76" sqref="E76:E79"/>
    </sheetView>
  </sheetViews>
  <sheetFormatPr baseColWidth="10" defaultColWidth="9.140625" defaultRowHeight="12"/>
  <cols>
    <col min="1" max="1" width="14.5703125" style="300" customWidth="1"/>
    <col min="2" max="2" width="6.5703125" style="300" customWidth="1"/>
    <col min="3" max="3" width="32.140625" style="300" customWidth="1"/>
    <col min="4" max="4" width="4.7109375" style="301" customWidth="1"/>
    <col min="5" max="5" width="30.7109375" style="300" customWidth="1"/>
    <col min="6" max="6" width="16.28515625" style="300" customWidth="1"/>
    <col min="7" max="7" width="6.5703125" style="300" customWidth="1"/>
    <col min="8" max="8" width="20.85546875" style="300" bestFit="1" customWidth="1"/>
    <col min="9" max="9" width="3" style="300" customWidth="1"/>
    <col min="10" max="10" width="9.140625" style="300" customWidth="1"/>
    <col min="11" max="256" width="9.140625" style="300"/>
    <col min="257" max="257" width="14.5703125" style="300" customWidth="1"/>
    <col min="258" max="258" width="6.5703125" style="300" customWidth="1"/>
    <col min="259" max="259" width="32.140625" style="300" customWidth="1"/>
    <col min="260" max="260" width="4.7109375" style="300" customWidth="1"/>
    <col min="261" max="261" width="30.7109375" style="300" customWidth="1"/>
    <col min="262" max="262" width="16.28515625" style="300" customWidth="1"/>
    <col min="263" max="263" width="6.5703125" style="300" customWidth="1"/>
    <col min="264" max="264" width="20.85546875" style="300" bestFit="1" customWidth="1"/>
    <col min="265" max="265" width="3" style="300" customWidth="1"/>
    <col min="266" max="266" width="9.140625" style="300" customWidth="1"/>
    <col min="267" max="512" width="9.140625" style="300"/>
    <col min="513" max="513" width="14.5703125" style="300" customWidth="1"/>
    <col min="514" max="514" width="6.5703125" style="300" customWidth="1"/>
    <col min="515" max="515" width="32.140625" style="300" customWidth="1"/>
    <col min="516" max="516" width="4.7109375" style="300" customWidth="1"/>
    <col min="517" max="517" width="30.7109375" style="300" customWidth="1"/>
    <col min="518" max="518" width="16.28515625" style="300" customWidth="1"/>
    <col min="519" max="519" width="6.5703125" style="300" customWidth="1"/>
    <col min="520" max="520" width="20.85546875" style="300" bestFit="1" customWidth="1"/>
    <col min="521" max="521" width="3" style="300" customWidth="1"/>
    <col min="522" max="522" width="9.140625" style="300" customWidth="1"/>
    <col min="523" max="768" width="9.140625" style="300"/>
    <col min="769" max="769" width="14.5703125" style="300" customWidth="1"/>
    <col min="770" max="770" width="6.5703125" style="300" customWidth="1"/>
    <col min="771" max="771" width="32.140625" style="300" customWidth="1"/>
    <col min="772" max="772" width="4.7109375" style="300" customWidth="1"/>
    <col min="773" max="773" width="30.7109375" style="300" customWidth="1"/>
    <col min="774" max="774" width="16.28515625" style="300" customWidth="1"/>
    <col min="775" max="775" width="6.5703125" style="300" customWidth="1"/>
    <col min="776" max="776" width="20.85546875" style="300" bestFit="1" customWidth="1"/>
    <col min="777" max="777" width="3" style="300" customWidth="1"/>
    <col min="778" max="778" width="9.140625" style="300" customWidth="1"/>
    <col min="779" max="1024" width="9.140625" style="300"/>
    <col min="1025" max="1025" width="14.5703125" style="300" customWidth="1"/>
    <col min="1026" max="1026" width="6.5703125" style="300" customWidth="1"/>
    <col min="1027" max="1027" width="32.140625" style="300" customWidth="1"/>
    <col min="1028" max="1028" width="4.7109375" style="300" customWidth="1"/>
    <col min="1029" max="1029" width="30.7109375" style="300" customWidth="1"/>
    <col min="1030" max="1030" width="16.28515625" style="300" customWidth="1"/>
    <col min="1031" max="1031" width="6.5703125" style="300" customWidth="1"/>
    <col min="1032" max="1032" width="20.85546875" style="300" bestFit="1" customWidth="1"/>
    <col min="1033" max="1033" width="3" style="300" customWidth="1"/>
    <col min="1034" max="1034" width="9.140625" style="300" customWidth="1"/>
    <col min="1035" max="1280" width="9.140625" style="300"/>
    <col min="1281" max="1281" width="14.5703125" style="300" customWidth="1"/>
    <col min="1282" max="1282" width="6.5703125" style="300" customWidth="1"/>
    <col min="1283" max="1283" width="32.140625" style="300" customWidth="1"/>
    <col min="1284" max="1284" width="4.7109375" style="300" customWidth="1"/>
    <col min="1285" max="1285" width="30.7109375" style="300" customWidth="1"/>
    <col min="1286" max="1286" width="16.28515625" style="300" customWidth="1"/>
    <col min="1287" max="1287" width="6.5703125" style="300" customWidth="1"/>
    <col min="1288" max="1288" width="20.85546875" style="300" bestFit="1" customWidth="1"/>
    <col min="1289" max="1289" width="3" style="300" customWidth="1"/>
    <col min="1290" max="1290" width="9.140625" style="300" customWidth="1"/>
    <col min="1291" max="1536" width="9.140625" style="300"/>
    <col min="1537" max="1537" width="14.5703125" style="300" customWidth="1"/>
    <col min="1538" max="1538" width="6.5703125" style="300" customWidth="1"/>
    <col min="1539" max="1539" width="32.140625" style="300" customWidth="1"/>
    <col min="1540" max="1540" width="4.7109375" style="300" customWidth="1"/>
    <col min="1541" max="1541" width="30.7109375" style="300" customWidth="1"/>
    <col min="1542" max="1542" width="16.28515625" style="300" customWidth="1"/>
    <col min="1543" max="1543" width="6.5703125" style="300" customWidth="1"/>
    <col min="1544" max="1544" width="20.85546875" style="300" bestFit="1" customWidth="1"/>
    <col min="1545" max="1545" width="3" style="300" customWidth="1"/>
    <col min="1546" max="1546" width="9.140625" style="300" customWidth="1"/>
    <col min="1547" max="1792" width="9.140625" style="300"/>
    <col min="1793" max="1793" width="14.5703125" style="300" customWidth="1"/>
    <col min="1794" max="1794" width="6.5703125" style="300" customWidth="1"/>
    <col min="1795" max="1795" width="32.140625" style="300" customWidth="1"/>
    <col min="1796" max="1796" width="4.7109375" style="300" customWidth="1"/>
    <col min="1797" max="1797" width="30.7109375" style="300" customWidth="1"/>
    <col min="1798" max="1798" width="16.28515625" style="300" customWidth="1"/>
    <col min="1799" max="1799" width="6.5703125" style="300" customWidth="1"/>
    <col min="1800" max="1800" width="20.85546875" style="300" bestFit="1" customWidth="1"/>
    <col min="1801" max="1801" width="3" style="300" customWidth="1"/>
    <col min="1802" max="1802" width="9.140625" style="300" customWidth="1"/>
    <col min="1803" max="2048" width="9.140625" style="300"/>
    <col min="2049" max="2049" width="14.5703125" style="300" customWidth="1"/>
    <col min="2050" max="2050" width="6.5703125" style="300" customWidth="1"/>
    <col min="2051" max="2051" width="32.140625" style="300" customWidth="1"/>
    <col min="2052" max="2052" width="4.7109375" style="300" customWidth="1"/>
    <col min="2053" max="2053" width="30.7109375" style="300" customWidth="1"/>
    <col min="2054" max="2054" width="16.28515625" style="300" customWidth="1"/>
    <col min="2055" max="2055" width="6.5703125" style="300" customWidth="1"/>
    <col min="2056" max="2056" width="20.85546875" style="300" bestFit="1" customWidth="1"/>
    <col min="2057" max="2057" width="3" style="300" customWidth="1"/>
    <col min="2058" max="2058" width="9.140625" style="300" customWidth="1"/>
    <col min="2059" max="2304" width="9.140625" style="300"/>
    <col min="2305" max="2305" width="14.5703125" style="300" customWidth="1"/>
    <col min="2306" max="2306" width="6.5703125" style="300" customWidth="1"/>
    <col min="2307" max="2307" width="32.140625" style="300" customWidth="1"/>
    <col min="2308" max="2308" width="4.7109375" style="300" customWidth="1"/>
    <col min="2309" max="2309" width="30.7109375" style="300" customWidth="1"/>
    <col min="2310" max="2310" width="16.28515625" style="300" customWidth="1"/>
    <col min="2311" max="2311" width="6.5703125" style="300" customWidth="1"/>
    <col min="2312" max="2312" width="20.85546875" style="300" bestFit="1" customWidth="1"/>
    <col min="2313" max="2313" width="3" style="300" customWidth="1"/>
    <col min="2314" max="2314" width="9.140625" style="300" customWidth="1"/>
    <col min="2315" max="2560" width="9.140625" style="300"/>
    <col min="2561" max="2561" width="14.5703125" style="300" customWidth="1"/>
    <col min="2562" max="2562" width="6.5703125" style="300" customWidth="1"/>
    <col min="2563" max="2563" width="32.140625" style="300" customWidth="1"/>
    <col min="2564" max="2564" width="4.7109375" style="300" customWidth="1"/>
    <col min="2565" max="2565" width="30.7109375" style="300" customWidth="1"/>
    <col min="2566" max="2566" width="16.28515625" style="300" customWidth="1"/>
    <col min="2567" max="2567" width="6.5703125" style="300" customWidth="1"/>
    <col min="2568" max="2568" width="20.85546875" style="300" bestFit="1" customWidth="1"/>
    <col min="2569" max="2569" width="3" style="300" customWidth="1"/>
    <col min="2570" max="2570" width="9.140625" style="300" customWidth="1"/>
    <col min="2571" max="2816" width="9.140625" style="300"/>
    <col min="2817" max="2817" width="14.5703125" style="300" customWidth="1"/>
    <col min="2818" max="2818" width="6.5703125" style="300" customWidth="1"/>
    <col min="2819" max="2819" width="32.140625" style="300" customWidth="1"/>
    <col min="2820" max="2820" width="4.7109375" style="300" customWidth="1"/>
    <col min="2821" max="2821" width="30.7109375" style="300" customWidth="1"/>
    <col min="2822" max="2822" width="16.28515625" style="300" customWidth="1"/>
    <col min="2823" max="2823" width="6.5703125" style="300" customWidth="1"/>
    <col min="2824" max="2824" width="20.85546875" style="300" bestFit="1" customWidth="1"/>
    <col min="2825" max="2825" width="3" style="300" customWidth="1"/>
    <col min="2826" max="2826" width="9.140625" style="300" customWidth="1"/>
    <col min="2827" max="3072" width="9.140625" style="300"/>
    <col min="3073" max="3073" width="14.5703125" style="300" customWidth="1"/>
    <col min="3074" max="3074" width="6.5703125" style="300" customWidth="1"/>
    <col min="3075" max="3075" width="32.140625" style="300" customWidth="1"/>
    <col min="3076" max="3076" width="4.7109375" style="300" customWidth="1"/>
    <col min="3077" max="3077" width="30.7109375" style="300" customWidth="1"/>
    <col min="3078" max="3078" width="16.28515625" style="300" customWidth="1"/>
    <col min="3079" max="3079" width="6.5703125" style="300" customWidth="1"/>
    <col min="3080" max="3080" width="20.85546875" style="300" bestFit="1" customWidth="1"/>
    <col min="3081" max="3081" width="3" style="300" customWidth="1"/>
    <col min="3082" max="3082" width="9.140625" style="300" customWidth="1"/>
    <col min="3083" max="3328" width="9.140625" style="300"/>
    <col min="3329" max="3329" width="14.5703125" style="300" customWidth="1"/>
    <col min="3330" max="3330" width="6.5703125" style="300" customWidth="1"/>
    <col min="3331" max="3331" width="32.140625" style="300" customWidth="1"/>
    <col min="3332" max="3332" width="4.7109375" style="300" customWidth="1"/>
    <col min="3333" max="3333" width="30.7109375" style="300" customWidth="1"/>
    <col min="3334" max="3334" width="16.28515625" style="300" customWidth="1"/>
    <col min="3335" max="3335" width="6.5703125" style="300" customWidth="1"/>
    <col min="3336" max="3336" width="20.85546875" style="300" bestFit="1" customWidth="1"/>
    <col min="3337" max="3337" width="3" style="300" customWidth="1"/>
    <col min="3338" max="3338" width="9.140625" style="300" customWidth="1"/>
    <col min="3339" max="3584" width="9.140625" style="300"/>
    <col min="3585" max="3585" width="14.5703125" style="300" customWidth="1"/>
    <col min="3586" max="3586" width="6.5703125" style="300" customWidth="1"/>
    <col min="3587" max="3587" width="32.140625" style="300" customWidth="1"/>
    <col min="3588" max="3588" width="4.7109375" style="300" customWidth="1"/>
    <col min="3589" max="3589" width="30.7109375" style="300" customWidth="1"/>
    <col min="3590" max="3590" width="16.28515625" style="300" customWidth="1"/>
    <col min="3591" max="3591" width="6.5703125" style="300" customWidth="1"/>
    <col min="3592" max="3592" width="20.85546875" style="300" bestFit="1" customWidth="1"/>
    <col min="3593" max="3593" width="3" style="300" customWidth="1"/>
    <col min="3594" max="3594" width="9.140625" style="300" customWidth="1"/>
    <col min="3595" max="3840" width="9.140625" style="300"/>
    <col min="3841" max="3841" width="14.5703125" style="300" customWidth="1"/>
    <col min="3842" max="3842" width="6.5703125" style="300" customWidth="1"/>
    <col min="3843" max="3843" width="32.140625" style="300" customWidth="1"/>
    <col min="3844" max="3844" width="4.7109375" style="300" customWidth="1"/>
    <col min="3845" max="3845" width="30.7109375" style="300" customWidth="1"/>
    <col min="3846" max="3846" width="16.28515625" style="300" customWidth="1"/>
    <col min="3847" max="3847" width="6.5703125" style="300" customWidth="1"/>
    <col min="3848" max="3848" width="20.85546875" style="300" bestFit="1" customWidth="1"/>
    <col min="3849" max="3849" width="3" style="300" customWidth="1"/>
    <col min="3850" max="3850" width="9.140625" style="300" customWidth="1"/>
    <col min="3851" max="4096" width="9.140625" style="300"/>
    <col min="4097" max="4097" width="14.5703125" style="300" customWidth="1"/>
    <col min="4098" max="4098" width="6.5703125" style="300" customWidth="1"/>
    <col min="4099" max="4099" width="32.140625" style="300" customWidth="1"/>
    <col min="4100" max="4100" width="4.7109375" style="300" customWidth="1"/>
    <col min="4101" max="4101" width="30.7109375" style="300" customWidth="1"/>
    <col min="4102" max="4102" width="16.28515625" style="300" customWidth="1"/>
    <col min="4103" max="4103" width="6.5703125" style="300" customWidth="1"/>
    <col min="4104" max="4104" width="20.85546875" style="300" bestFit="1" customWidth="1"/>
    <col min="4105" max="4105" width="3" style="300" customWidth="1"/>
    <col min="4106" max="4106" width="9.140625" style="300" customWidth="1"/>
    <col min="4107" max="4352" width="9.140625" style="300"/>
    <col min="4353" max="4353" width="14.5703125" style="300" customWidth="1"/>
    <col min="4354" max="4354" width="6.5703125" style="300" customWidth="1"/>
    <col min="4355" max="4355" width="32.140625" style="300" customWidth="1"/>
    <col min="4356" max="4356" width="4.7109375" style="300" customWidth="1"/>
    <col min="4357" max="4357" width="30.7109375" style="300" customWidth="1"/>
    <col min="4358" max="4358" width="16.28515625" style="300" customWidth="1"/>
    <col min="4359" max="4359" width="6.5703125" style="300" customWidth="1"/>
    <col min="4360" max="4360" width="20.85546875" style="300" bestFit="1" customWidth="1"/>
    <col min="4361" max="4361" width="3" style="300" customWidth="1"/>
    <col min="4362" max="4362" width="9.140625" style="300" customWidth="1"/>
    <col min="4363" max="4608" width="9.140625" style="300"/>
    <col min="4609" max="4609" width="14.5703125" style="300" customWidth="1"/>
    <col min="4610" max="4610" width="6.5703125" style="300" customWidth="1"/>
    <col min="4611" max="4611" width="32.140625" style="300" customWidth="1"/>
    <col min="4612" max="4612" width="4.7109375" style="300" customWidth="1"/>
    <col min="4613" max="4613" width="30.7109375" style="300" customWidth="1"/>
    <col min="4614" max="4614" width="16.28515625" style="300" customWidth="1"/>
    <col min="4615" max="4615" width="6.5703125" style="300" customWidth="1"/>
    <col min="4616" max="4616" width="20.85546875" style="300" bestFit="1" customWidth="1"/>
    <col min="4617" max="4617" width="3" style="300" customWidth="1"/>
    <col min="4618" max="4618" width="9.140625" style="300" customWidth="1"/>
    <col min="4619" max="4864" width="9.140625" style="300"/>
    <col min="4865" max="4865" width="14.5703125" style="300" customWidth="1"/>
    <col min="4866" max="4866" width="6.5703125" style="300" customWidth="1"/>
    <col min="4867" max="4867" width="32.140625" style="300" customWidth="1"/>
    <col min="4868" max="4868" width="4.7109375" style="300" customWidth="1"/>
    <col min="4869" max="4869" width="30.7109375" style="300" customWidth="1"/>
    <col min="4870" max="4870" width="16.28515625" style="300" customWidth="1"/>
    <col min="4871" max="4871" width="6.5703125" style="300" customWidth="1"/>
    <col min="4872" max="4872" width="20.85546875" style="300" bestFit="1" customWidth="1"/>
    <col min="4873" max="4873" width="3" style="300" customWidth="1"/>
    <col min="4874" max="4874" width="9.140625" style="300" customWidth="1"/>
    <col min="4875" max="5120" width="9.140625" style="300"/>
    <col min="5121" max="5121" width="14.5703125" style="300" customWidth="1"/>
    <col min="5122" max="5122" width="6.5703125" style="300" customWidth="1"/>
    <col min="5123" max="5123" width="32.140625" style="300" customWidth="1"/>
    <col min="5124" max="5124" width="4.7109375" style="300" customWidth="1"/>
    <col min="5125" max="5125" width="30.7109375" style="300" customWidth="1"/>
    <col min="5126" max="5126" width="16.28515625" style="300" customWidth="1"/>
    <col min="5127" max="5127" width="6.5703125" style="300" customWidth="1"/>
    <col min="5128" max="5128" width="20.85546875" style="300" bestFit="1" customWidth="1"/>
    <col min="5129" max="5129" width="3" style="300" customWidth="1"/>
    <col min="5130" max="5130" width="9.140625" style="300" customWidth="1"/>
    <col min="5131" max="5376" width="9.140625" style="300"/>
    <col min="5377" max="5377" width="14.5703125" style="300" customWidth="1"/>
    <col min="5378" max="5378" width="6.5703125" style="300" customWidth="1"/>
    <col min="5379" max="5379" width="32.140625" style="300" customWidth="1"/>
    <col min="5380" max="5380" width="4.7109375" style="300" customWidth="1"/>
    <col min="5381" max="5381" width="30.7109375" style="300" customWidth="1"/>
    <col min="5382" max="5382" width="16.28515625" style="300" customWidth="1"/>
    <col min="5383" max="5383" width="6.5703125" style="300" customWidth="1"/>
    <col min="5384" max="5384" width="20.85546875" style="300" bestFit="1" customWidth="1"/>
    <col min="5385" max="5385" width="3" style="300" customWidth="1"/>
    <col min="5386" max="5386" width="9.140625" style="300" customWidth="1"/>
    <col min="5387" max="5632" width="9.140625" style="300"/>
    <col min="5633" max="5633" width="14.5703125" style="300" customWidth="1"/>
    <col min="5634" max="5634" width="6.5703125" style="300" customWidth="1"/>
    <col min="5635" max="5635" width="32.140625" style="300" customWidth="1"/>
    <col min="5636" max="5636" width="4.7109375" style="300" customWidth="1"/>
    <col min="5637" max="5637" width="30.7109375" style="300" customWidth="1"/>
    <col min="5638" max="5638" width="16.28515625" style="300" customWidth="1"/>
    <col min="5639" max="5639" width="6.5703125" style="300" customWidth="1"/>
    <col min="5640" max="5640" width="20.85546875" style="300" bestFit="1" customWidth="1"/>
    <col min="5641" max="5641" width="3" style="300" customWidth="1"/>
    <col min="5642" max="5642" width="9.140625" style="300" customWidth="1"/>
    <col min="5643" max="5888" width="9.140625" style="300"/>
    <col min="5889" max="5889" width="14.5703125" style="300" customWidth="1"/>
    <col min="5890" max="5890" width="6.5703125" style="300" customWidth="1"/>
    <col min="5891" max="5891" width="32.140625" style="300" customWidth="1"/>
    <col min="5892" max="5892" width="4.7109375" style="300" customWidth="1"/>
    <col min="5893" max="5893" width="30.7109375" style="300" customWidth="1"/>
    <col min="5894" max="5894" width="16.28515625" style="300" customWidth="1"/>
    <col min="5895" max="5895" width="6.5703125" style="300" customWidth="1"/>
    <col min="5896" max="5896" width="20.85546875" style="300" bestFit="1" customWidth="1"/>
    <col min="5897" max="5897" width="3" style="300" customWidth="1"/>
    <col min="5898" max="5898" width="9.140625" style="300" customWidth="1"/>
    <col min="5899" max="6144" width="9.140625" style="300"/>
    <col min="6145" max="6145" width="14.5703125" style="300" customWidth="1"/>
    <col min="6146" max="6146" width="6.5703125" style="300" customWidth="1"/>
    <col min="6147" max="6147" width="32.140625" style="300" customWidth="1"/>
    <col min="6148" max="6148" width="4.7109375" style="300" customWidth="1"/>
    <col min="6149" max="6149" width="30.7109375" style="300" customWidth="1"/>
    <col min="6150" max="6150" width="16.28515625" style="300" customWidth="1"/>
    <col min="6151" max="6151" width="6.5703125" style="300" customWidth="1"/>
    <col min="6152" max="6152" width="20.85546875" style="300" bestFit="1" customWidth="1"/>
    <col min="6153" max="6153" width="3" style="300" customWidth="1"/>
    <col min="6154" max="6154" width="9.140625" style="300" customWidth="1"/>
    <col min="6155" max="6400" width="9.140625" style="300"/>
    <col min="6401" max="6401" width="14.5703125" style="300" customWidth="1"/>
    <col min="6402" max="6402" width="6.5703125" style="300" customWidth="1"/>
    <col min="6403" max="6403" width="32.140625" style="300" customWidth="1"/>
    <col min="6404" max="6404" width="4.7109375" style="300" customWidth="1"/>
    <col min="6405" max="6405" width="30.7109375" style="300" customWidth="1"/>
    <col min="6406" max="6406" width="16.28515625" style="300" customWidth="1"/>
    <col min="6407" max="6407" width="6.5703125" style="300" customWidth="1"/>
    <col min="6408" max="6408" width="20.85546875" style="300" bestFit="1" customWidth="1"/>
    <col min="6409" max="6409" width="3" style="300" customWidth="1"/>
    <col min="6410" max="6410" width="9.140625" style="300" customWidth="1"/>
    <col min="6411" max="6656" width="9.140625" style="300"/>
    <col min="6657" max="6657" width="14.5703125" style="300" customWidth="1"/>
    <col min="6658" max="6658" width="6.5703125" style="300" customWidth="1"/>
    <col min="6659" max="6659" width="32.140625" style="300" customWidth="1"/>
    <col min="6660" max="6660" width="4.7109375" style="300" customWidth="1"/>
    <col min="6661" max="6661" width="30.7109375" style="300" customWidth="1"/>
    <col min="6662" max="6662" width="16.28515625" style="300" customWidth="1"/>
    <col min="6663" max="6663" width="6.5703125" style="300" customWidth="1"/>
    <col min="6664" max="6664" width="20.85546875" style="300" bestFit="1" customWidth="1"/>
    <col min="6665" max="6665" width="3" style="300" customWidth="1"/>
    <col min="6666" max="6666" width="9.140625" style="300" customWidth="1"/>
    <col min="6667" max="6912" width="9.140625" style="300"/>
    <col min="6913" max="6913" width="14.5703125" style="300" customWidth="1"/>
    <col min="6914" max="6914" width="6.5703125" style="300" customWidth="1"/>
    <col min="6915" max="6915" width="32.140625" style="300" customWidth="1"/>
    <col min="6916" max="6916" width="4.7109375" style="300" customWidth="1"/>
    <col min="6917" max="6917" width="30.7109375" style="300" customWidth="1"/>
    <col min="6918" max="6918" width="16.28515625" style="300" customWidth="1"/>
    <col min="6919" max="6919" width="6.5703125" style="300" customWidth="1"/>
    <col min="6920" max="6920" width="20.85546875" style="300" bestFit="1" customWidth="1"/>
    <col min="6921" max="6921" width="3" style="300" customWidth="1"/>
    <col min="6922" max="6922" width="9.140625" style="300" customWidth="1"/>
    <col min="6923" max="7168" width="9.140625" style="300"/>
    <col min="7169" max="7169" width="14.5703125" style="300" customWidth="1"/>
    <col min="7170" max="7170" width="6.5703125" style="300" customWidth="1"/>
    <col min="7171" max="7171" width="32.140625" style="300" customWidth="1"/>
    <col min="7172" max="7172" width="4.7109375" style="300" customWidth="1"/>
    <col min="7173" max="7173" width="30.7109375" style="300" customWidth="1"/>
    <col min="7174" max="7174" width="16.28515625" style="300" customWidth="1"/>
    <col min="7175" max="7175" width="6.5703125" style="300" customWidth="1"/>
    <col min="7176" max="7176" width="20.85546875" style="300" bestFit="1" customWidth="1"/>
    <col min="7177" max="7177" width="3" style="300" customWidth="1"/>
    <col min="7178" max="7178" width="9.140625" style="300" customWidth="1"/>
    <col min="7179" max="7424" width="9.140625" style="300"/>
    <col min="7425" max="7425" width="14.5703125" style="300" customWidth="1"/>
    <col min="7426" max="7426" width="6.5703125" style="300" customWidth="1"/>
    <col min="7427" max="7427" width="32.140625" style="300" customWidth="1"/>
    <col min="7428" max="7428" width="4.7109375" style="300" customWidth="1"/>
    <col min="7429" max="7429" width="30.7109375" style="300" customWidth="1"/>
    <col min="7430" max="7430" width="16.28515625" style="300" customWidth="1"/>
    <col min="7431" max="7431" width="6.5703125" style="300" customWidth="1"/>
    <col min="7432" max="7432" width="20.85546875" style="300" bestFit="1" customWidth="1"/>
    <col min="7433" max="7433" width="3" style="300" customWidth="1"/>
    <col min="7434" max="7434" width="9.140625" style="300" customWidth="1"/>
    <col min="7435" max="7680" width="9.140625" style="300"/>
    <col min="7681" max="7681" width="14.5703125" style="300" customWidth="1"/>
    <col min="7682" max="7682" width="6.5703125" style="300" customWidth="1"/>
    <col min="7683" max="7683" width="32.140625" style="300" customWidth="1"/>
    <col min="7684" max="7684" width="4.7109375" style="300" customWidth="1"/>
    <col min="7685" max="7685" width="30.7109375" style="300" customWidth="1"/>
    <col min="7686" max="7686" width="16.28515625" style="300" customWidth="1"/>
    <col min="7687" max="7687" width="6.5703125" style="300" customWidth="1"/>
    <col min="7688" max="7688" width="20.85546875" style="300" bestFit="1" customWidth="1"/>
    <col min="7689" max="7689" width="3" style="300" customWidth="1"/>
    <col min="7690" max="7690" width="9.140625" style="300" customWidth="1"/>
    <col min="7691" max="7936" width="9.140625" style="300"/>
    <col min="7937" max="7937" width="14.5703125" style="300" customWidth="1"/>
    <col min="7938" max="7938" width="6.5703125" style="300" customWidth="1"/>
    <col min="7939" max="7939" width="32.140625" style="300" customWidth="1"/>
    <col min="7940" max="7940" width="4.7109375" style="300" customWidth="1"/>
    <col min="7941" max="7941" width="30.7109375" style="300" customWidth="1"/>
    <col min="7942" max="7942" width="16.28515625" style="300" customWidth="1"/>
    <col min="7943" max="7943" width="6.5703125" style="300" customWidth="1"/>
    <col min="7944" max="7944" width="20.85546875" style="300" bestFit="1" customWidth="1"/>
    <col min="7945" max="7945" width="3" style="300" customWidth="1"/>
    <col min="7946" max="7946" width="9.140625" style="300" customWidth="1"/>
    <col min="7947" max="8192" width="9.140625" style="300"/>
    <col min="8193" max="8193" width="14.5703125" style="300" customWidth="1"/>
    <col min="8194" max="8194" width="6.5703125" style="300" customWidth="1"/>
    <col min="8195" max="8195" width="32.140625" style="300" customWidth="1"/>
    <col min="8196" max="8196" width="4.7109375" style="300" customWidth="1"/>
    <col min="8197" max="8197" width="30.7109375" style="300" customWidth="1"/>
    <col min="8198" max="8198" width="16.28515625" style="300" customWidth="1"/>
    <col min="8199" max="8199" width="6.5703125" style="300" customWidth="1"/>
    <col min="8200" max="8200" width="20.85546875" style="300" bestFit="1" customWidth="1"/>
    <col min="8201" max="8201" width="3" style="300" customWidth="1"/>
    <col min="8202" max="8202" width="9.140625" style="300" customWidth="1"/>
    <col min="8203" max="8448" width="9.140625" style="300"/>
    <col min="8449" max="8449" width="14.5703125" style="300" customWidth="1"/>
    <col min="8450" max="8450" width="6.5703125" style="300" customWidth="1"/>
    <col min="8451" max="8451" width="32.140625" style="300" customWidth="1"/>
    <col min="8452" max="8452" width="4.7109375" style="300" customWidth="1"/>
    <col min="8453" max="8453" width="30.7109375" style="300" customWidth="1"/>
    <col min="8454" max="8454" width="16.28515625" style="300" customWidth="1"/>
    <col min="8455" max="8455" width="6.5703125" style="300" customWidth="1"/>
    <col min="8456" max="8456" width="20.85546875" style="300" bestFit="1" customWidth="1"/>
    <col min="8457" max="8457" width="3" style="300" customWidth="1"/>
    <col min="8458" max="8458" width="9.140625" style="300" customWidth="1"/>
    <col min="8459" max="8704" width="9.140625" style="300"/>
    <col min="8705" max="8705" width="14.5703125" style="300" customWidth="1"/>
    <col min="8706" max="8706" width="6.5703125" style="300" customWidth="1"/>
    <col min="8707" max="8707" width="32.140625" style="300" customWidth="1"/>
    <col min="8708" max="8708" width="4.7109375" style="300" customWidth="1"/>
    <col min="8709" max="8709" width="30.7109375" style="300" customWidth="1"/>
    <col min="8710" max="8710" width="16.28515625" style="300" customWidth="1"/>
    <col min="8711" max="8711" width="6.5703125" style="300" customWidth="1"/>
    <col min="8712" max="8712" width="20.85546875" style="300" bestFit="1" customWidth="1"/>
    <col min="8713" max="8713" width="3" style="300" customWidth="1"/>
    <col min="8714" max="8714" width="9.140625" style="300" customWidth="1"/>
    <col min="8715" max="8960" width="9.140625" style="300"/>
    <col min="8961" max="8961" width="14.5703125" style="300" customWidth="1"/>
    <col min="8962" max="8962" width="6.5703125" style="300" customWidth="1"/>
    <col min="8963" max="8963" width="32.140625" style="300" customWidth="1"/>
    <col min="8964" max="8964" width="4.7109375" style="300" customWidth="1"/>
    <col min="8965" max="8965" width="30.7109375" style="300" customWidth="1"/>
    <col min="8966" max="8966" width="16.28515625" style="300" customWidth="1"/>
    <col min="8967" max="8967" width="6.5703125" style="300" customWidth="1"/>
    <col min="8968" max="8968" width="20.85546875" style="300" bestFit="1" customWidth="1"/>
    <col min="8969" max="8969" width="3" style="300" customWidth="1"/>
    <col min="8970" max="8970" width="9.140625" style="300" customWidth="1"/>
    <col min="8971" max="9216" width="9.140625" style="300"/>
    <col min="9217" max="9217" width="14.5703125" style="300" customWidth="1"/>
    <col min="9218" max="9218" width="6.5703125" style="300" customWidth="1"/>
    <col min="9219" max="9219" width="32.140625" style="300" customWidth="1"/>
    <col min="9220" max="9220" width="4.7109375" style="300" customWidth="1"/>
    <col min="9221" max="9221" width="30.7109375" style="300" customWidth="1"/>
    <col min="9222" max="9222" width="16.28515625" style="300" customWidth="1"/>
    <col min="9223" max="9223" width="6.5703125" style="300" customWidth="1"/>
    <col min="9224" max="9224" width="20.85546875" style="300" bestFit="1" customWidth="1"/>
    <col min="9225" max="9225" width="3" style="300" customWidth="1"/>
    <col min="9226" max="9226" width="9.140625" style="300" customWidth="1"/>
    <col min="9227" max="9472" width="9.140625" style="300"/>
    <col min="9473" max="9473" width="14.5703125" style="300" customWidth="1"/>
    <col min="9474" max="9474" width="6.5703125" style="300" customWidth="1"/>
    <col min="9475" max="9475" width="32.140625" style="300" customWidth="1"/>
    <col min="9476" max="9476" width="4.7109375" style="300" customWidth="1"/>
    <col min="9477" max="9477" width="30.7109375" style="300" customWidth="1"/>
    <col min="9478" max="9478" width="16.28515625" style="300" customWidth="1"/>
    <col min="9479" max="9479" width="6.5703125" style="300" customWidth="1"/>
    <col min="9480" max="9480" width="20.85546875" style="300" bestFit="1" customWidth="1"/>
    <col min="9481" max="9481" width="3" style="300" customWidth="1"/>
    <col min="9482" max="9482" width="9.140625" style="300" customWidth="1"/>
    <col min="9483" max="9728" width="9.140625" style="300"/>
    <col min="9729" max="9729" width="14.5703125" style="300" customWidth="1"/>
    <col min="9730" max="9730" width="6.5703125" style="300" customWidth="1"/>
    <col min="9731" max="9731" width="32.140625" style="300" customWidth="1"/>
    <col min="9732" max="9732" width="4.7109375" style="300" customWidth="1"/>
    <col min="9733" max="9733" width="30.7109375" style="300" customWidth="1"/>
    <col min="9734" max="9734" width="16.28515625" style="300" customWidth="1"/>
    <col min="9735" max="9735" width="6.5703125" style="300" customWidth="1"/>
    <col min="9736" max="9736" width="20.85546875" style="300" bestFit="1" customWidth="1"/>
    <col min="9737" max="9737" width="3" style="300" customWidth="1"/>
    <col min="9738" max="9738" width="9.140625" style="300" customWidth="1"/>
    <col min="9739" max="9984" width="9.140625" style="300"/>
    <col min="9985" max="9985" width="14.5703125" style="300" customWidth="1"/>
    <col min="9986" max="9986" width="6.5703125" style="300" customWidth="1"/>
    <col min="9987" max="9987" width="32.140625" style="300" customWidth="1"/>
    <col min="9988" max="9988" width="4.7109375" style="300" customWidth="1"/>
    <col min="9989" max="9989" width="30.7109375" style="300" customWidth="1"/>
    <col min="9990" max="9990" width="16.28515625" style="300" customWidth="1"/>
    <col min="9991" max="9991" width="6.5703125" style="300" customWidth="1"/>
    <col min="9992" max="9992" width="20.85546875" style="300" bestFit="1" customWidth="1"/>
    <col min="9993" max="9993" width="3" style="300" customWidth="1"/>
    <col min="9994" max="9994" width="9.140625" style="300" customWidth="1"/>
    <col min="9995" max="10240" width="9.140625" style="300"/>
    <col min="10241" max="10241" width="14.5703125" style="300" customWidth="1"/>
    <col min="10242" max="10242" width="6.5703125" style="300" customWidth="1"/>
    <col min="10243" max="10243" width="32.140625" style="300" customWidth="1"/>
    <col min="10244" max="10244" width="4.7109375" style="300" customWidth="1"/>
    <col min="10245" max="10245" width="30.7109375" style="300" customWidth="1"/>
    <col min="10246" max="10246" width="16.28515625" style="300" customWidth="1"/>
    <col min="10247" max="10247" width="6.5703125" style="300" customWidth="1"/>
    <col min="10248" max="10248" width="20.85546875" style="300" bestFit="1" customWidth="1"/>
    <col min="10249" max="10249" width="3" style="300" customWidth="1"/>
    <col min="10250" max="10250" width="9.140625" style="300" customWidth="1"/>
    <col min="10251" max="10496" width="9.140625" style="300"/>
    <col min="10497" max="10497" width="14.5703125" style="300" customWidth="1"/>
    <col min="10498" max="10498" width="6.5703125" style="300" customWidth="1"/>
    <col min="10499" max="10499" width="32.140625" style="300" customWidth="1"/>
    <col min="10500" max="10500" width="4.7109375" style="300" customWidth="1"/>
    <col min="10501" max="10501" width="30.7109375" style="300" customWidth="1"/>
    <col min="10502" max="10502" width="16.28515625" style="300" customWidth="1"/>
    <col min="10503" max="10503" width="6.5703125" style="300" customWidth="1"/>
    <col min="10504" max="10504" width="20.85546875" style="300" bestFit="1" customWidth="1"/>
    <col min="10505" max="10505" width="3" style="300" customWidth="1"/>
    <col min="10506" max="10506" width="9.140625" style="300" customWidth="1"/>
    <col min="10507" max="10752" width="9.140625" style="300"/>
    <col min="10753" max="10753" width="14.5703125" style="300" customWidth="1"/>
    <col min="10754" max="10754" width="6.5703125" style="300" customWidth="1"/>
    <col min="10755" max="10755" width="32.140625" style="300" customWidth="1"/>
    <col min="10756" max="10756" width="4.7109375" style="300" customWidth="1"/>
    <col min="10757" max="10757" width="30.7109375" style="300" customWidth="1"/>
    <col min="10758" max="10758" width="16.28515625" style="300" customWidth="1"/>
    <col min="10759" max="10759" width="6.5703125" style="300" customWidth="1"/>
    <col min="10760" max="10760" width="20.85546875" style="300" bestFit="1" customWidth="1"/>
    <col min="10761" max="10761" width="3" style="300" customWidth="1"/>
    <col min="10762" max="10762" width="9.140625" style="300" customWidth="1"/>
    <col min="10763" max="11008" width="9.140625" style="300"/>
    <col min="11009" max="11009" width="14.5703125" style="300" customWidth="1"/>
    <col min="11010" max="11010" width="6.5703125" style="300" customWidth="1"/>
    <col min="11011" max="11011" width="32.140625" style="300" customWidth="1"/>
    <col min="11012" max="11012" width="4.7109375" style="300" customWidth="1"/>
    <col min="11013" max="11013" width="30.7109375" style="300" customWidth="1"/>
    <col min="11014" max="11014" width="16.28515625" style="300" customWidth="1"/>
    <col min="11015" max="11015" width="6.5703125" style="300" customWidth="1"/>
    <col min="11016" max="11016" width="20.85546875" style="300" bestFit="1" customWidth="1"/>
    <col min="11017" max="11017" width="3" style="300" customWidth="1"/>
    <col min="11018" max="11018" width="9.140625" style="300" customWidth="1"/>
    <col min="11019" max="11264" width="9.140625" style="300"/>
    <col min="11265" max="11265" width="14.5703125" style="300" customWidth="1"/>
    <col min="11266" max="11266" width="6.5703125" style="300" customWidth="1"/>
    <col min="11267" max="11267" width="32.140625" style="300" customWidth="1"/>
    <col min="11268" max="11268" width="4.7109375" style="300" customWidth="1"/>
    <col min="11269" max="11269" width="30.7109375" style="300" customWidth="1"/>
    <col min="11270" max="11270" width="16.28515625" style="300" customWidth="1"/>
    <col min="11271" max="11271" width="6.5703125" style="300" customWidth="1"/>
    <col min="11272" max="11272" width="20.85546875" style="300" bestFit="1" customWidth="1"/>
    <col min="11273" max="11273" width="3" style="300" customWidth="1"/>
    <col min="11274" max="11274" width="9.140625" style="300" customWidth="1"/>
    <col min="11275" max="11520" width="9.140625" style="300"/>
    <col min="11521" max="11521" width="14.5703125" style="300" customWidth="1"/>
    <col min="11522" max="11522" width="6.5703125" style="300" customWidth="1"/>
    <col min="11523" max="11523" width="32.140625" style="300" customWidth="1"/>
    <col min="11524" max="11524" width="4.7109375" style="300" customWidth="1"/>
    <col min="11525" max="11525" width="30.7109375" style="300" customWidth="1"/>
    <col min="11526" max="11526" width="16.28515625" style="300" customWidth="1"/>
    <col min="11527" max="11527" width="6.5703125" style="300" customWidth="1"/>
    <col min="11528" max="11528" width="20.85546875" style="300" bestFit="1" customWidth="1"/>
    <col min="11529" max="11529" width="3" style="300" customWidth="1"/>
    <col min="11530" max="11530" width="9.140625" style="300" customWidth="1"/>
    <col min="11531" max="11776" width="9.140625" style="300"/>
    <col min="11777" max="11777" width="14.5703125" style="300" customWidth="1"/>
    <col min="11778" max="11778" width="6.5703125" style="300" customWidth="1"/>
    <col min="11779" max="11779" width="32.140625" style="300" customWidth="1"/>
    <col min="11780" max="11780" width="4.7109375" style="300" customWidth="1"/>
    <col min="11781" max="11781" width="30.7109375" style="300" customWidth="1"/>
    <col min="11782" max="11782" width="16.28515625" style="300" customWidth="1"/>
    <col min="11783" max="11783" width="6.5703125" style="300" customWidth="1"/>
    <col min="11784" max="11784" width="20.85546875" style="300" bestFit="1" customWidth="1"/>
    <col min="11785" max="11785" width="3" style="300" customWidth="1"/>
    <col min="11786" max="11786" width="9.140625" style="300" customWidth="1"/>
    <col min="11787" max="12032" width="9.140625" style="300"/>
    <col min="12033" max="12033" width="14.5703125" style="300" customWidth="1"/>
    <col min="12034" max="12034" width="6.5703125" style="300" customWidth="1"/>
    <col min="12035" max="12035" width="32.140625" style="300" customWidth="1"/>
    <col min="12036" max="12036" width="4.7109375" style="300" customWidth="1"/>
    <col min="12037" max="12037" width="30.7109375" style="300" customWidth="1"/>
    <col min="12038" max="12038" width="16.28515625" style="300" customWidth="1"/>
    <col min="12039" max="12039" width="6.5703125" style="300" customWidth="1"/>
    <col min="12040" max="12040" width="20.85546875" style="300" bestFit="1" customWidth="1"/>
    <col min="12041" max="12041" width="3" style="300" customWidth="1"/>
    <col min="12042" max="12042" width="9.140625" style="300" customWidth="1"/>
    <col min="12043" max="12288" width="9.140625" style="300"/>
    <col min="12289" max="12289" width="14.5703125" style="300" customWidth="1"/>
    <col min="12290" max="12290" width="6.5703125" style="300" customWidth="1"/>
    <col min="12291" max="12291" width="32.140625" style="300" customWidth="1"/>
    <col min="12292" max="12292" width="4.7109375" style="300" customWidth="1"/>
    <col min="12293" max="12293" width="30.7109375" style="300" customWidth="1"/>
    <col min="12294" max="12294" width="16.28515625" style="300" customWidth="1"/>
    <col min="12295" max="12295" width="6.5703125" style="300" customWidth="1"/>
    <col min="12296" max="12296" width="20.85546875" style="300" bestFit="1" customWidth="1"/>
    <col min="12297" max="12297" width="3" style="300" customWidth="1"/>
    <col min="12298" max="12298" width="9.140625" style="300" customWidth="1"/>
    <col min="12299" max="12544" width="9.140625" style="300"/>
    <col min="12545" max="12545" width="14.5703125" style="300" customWidth="1"/>
    <col min="12546" max="12546" width="6.5703125" style="300" customWidth="1"/>
    <col min="12547" max="12547" width="32.140625" style="300" customWidth="1"/>
    <col min="12548" max="12548" width="4.7109375" style="300" customWidth="1"/>
    <col min="12549" max="12549" width="30.7109375" style="300" customWidth="1"/>
    <col min="12550" max="12550" width="16.28515625" style="300" customWidth="1"/>
    <col min="12551" max="12551" width="6.5703125" style="300" customWidth="1"/>
    <col min="12552" max="12552" width="20.85546875" style="300" bestFit="1" customWidth="1"/>
    <col min="12553" max="12553" width="3" style="300" customWidth="1"/>
    <col min="12554" max="12554" width="9.140625" style="300" customWidth="1"/>
    <col min="12555" max="12800" width="9.140625" style="300"/>
    <col min="12801" max="12801" width="14.5703125" style="300" customWidth="1"/>
    <col min="12802" max="12802" width="6.5703125" style="300" customWidth="1"/>
    <col min="12803" max="12803" width="32.140625" style="300" customWidth="1"/>
    <col min="12804" max="12804" width="4.7109375" style="300" customWidth="1"/>
    <col min="12805" max="12805" width="30.7109375" style="300" customWidth="1"/>
    <col min="12806" max="12806" width="16.28515625" style="300" customWidth="1"/>
    <col min="12807" max="12807" width="6.5703125" style="300" customWidth="1"/>
    <col min="12808" max="12808" width="20.85546875" style="300" bestFit="1" customWidth="1"/>
    <col min="12809" max="12809" width="3" style="300" customWidth="1"/>
    <col min="12810" max="12810" width="9.140625" style="300" customWidth="1"/>
    <col min="12811" max="13056" width="9.140625" style="300"/>
    <col min="13057" max="13057" width="14.5703125" style="300" customWidth="1"/>
    <col min="13058" max="13058" width="6.5703125" style="300" customWidth="1"/>
    <col min="13059" max="13059" width="32.140625" style="300" customWidth="1"/>
    <col min="13060" max="13060" width="4.7109375" style="300" customWidth="1"/>
    <col min="13061" max="13061" width="30.7109375" style="300" customWidth="1"/>
    <col min="13062" max="13062" width="16.28515625" style="300" customWidth="1"/>
    <col min="13063" max="13063" width="6.5703125" style="300" customWidth="1"/>
    <col min="13064" max="13064" width="20.85546875" style="300" bestFit="1" customWidth="1"/>
    <col min="13065" max="13065" width="3" style="300" customWidth="1"/>
    <col min="13066" max="13066" width="9.140625" style="300" customWidth="1"/>
    <col min="13067" max="13312" width="9.140625" style="300"/>
    <col min="13313" max="13313" width="14.5703125" style="300" customWidth="1"/>
    <col min="13314" max="13314" width="6.5703125" style="300" customWidth="1"/>
    <col min="13315" max="13315" width="32.140625" style="300" customWidth="1"/>
    <col min="13316" max="13316" width="4.7109375" style="300" customWidth="1"/>
    <col min="13317" max="13317" width="30.7109375" style="300" customWidth="1"/>
    <col min="13318" max="13318" width="16.28515625" style="300" customWidth="1"/>
    <col min="13319" max="13319" width="6.5703125" style="300" customWidth="1"/>
    <col min="13320" max="13320" width="20.85546875" style="300" bestFit="1" customWidth="1"/>
    <col min="13321" max="13321" width="3" style="300" customWidth="1"/>
    <col min="13322" max="13322" width="9.140625" style="300" customWidth="1"/>
    <col min="13323" max="13568" width="9.140625" style="300"/>
    <col min="13569" max="13569" width="14.5703125" style="300" customWidth="1"/>
    <col min="13570" max="13570" width="6.5703125" style="300" customWidth="1"/>
    <col min="13571" max="13571" width="32.140625" style="300" customWidth="1"/>
    <col min="13572" max="13572" width="4.7109375" style="300" customWidth="1"/>
    <col min="13573" max="13573" width="30.7109375" style="300" customWidth="1"/>
    <col min="13574" max="13574" width="16.28515625" style="300" customWidth="1"/>
    <col min="13575" max="13575" width="6.5703125" style="300" customWidth="1"/>
    <col min="13576" max="13576" width="20.85546875" style="300" bestFit="1" customWidth="1"/>
    <col min="13577" max="13577" width="3" style="300" customWidth="1"/>
    <col min="13578" max="13578" width="9.140625" style="300" customWidth="1"/>
    <col min="13579" max="13824" width="9.140625" style="300"/>
    <col min="13825" max="13825" width="14.5703125" style="300" customWidth="1"/>
    <col min="13826" max="13826" width="6.5703125" style="300" customWidth="1"/>
    <col min="13827" max="13827" width="32.140625" style="300" customWidth="1"/>
    <col min="13828" max="13828" width="4.7109375" style="300" customWidth="1"/>
    <col min="13829" max="13829" width="30.7109375" style="300" customWidth="1"/>
    <col min="13830" max="13830" width="16.28515625" style="300" customWidth="1"/>
    <col min="13831" max="13831" width="6.5703125" style="300" customWidth="1"/>
    <col min="13832" max="13832" width="20.85546875" style="300" bestFit="1" customWidth="1"/>
    <col min="13833" max="13833" width="3" style="300" customWidth="1"/>
    <col min="13834" max="13834" width="9.140625" style="300" customWidth="1"/>
    <col min="13835" max="14080" width="9.140625" style="300"/>
    <col min="14081" max="14081" width="14.5703125" style="300" customWidth="1"/>
    <col min="14082" max="14082" width="6.5703125" style="300" customWidth="1"/>
    <col min="14083" max="14083" width="32.140625" style="300" customWidth="1"/>
    <col min="14084" max="14084" width="4.7109375" style="300" customWidth="1"/>
    <col min="14085" max="14085" width="30.7109375" style="300" customWidth="1"/>
    <col min="14086" max="14086" width="16.28515625" style="300" customWidth="1"/>
    <col min="14087" max="14087" width="6.5703125" style="300" customWidth="1"/>
    <col min="14088" max="14088" width="20.85546875" style="300" bestFit="1" customWidth="1"/>
    <col min="14089" max="14089" width="3" style="300" customWidth="1"/>
    <col min="14090" max="14090" width="9.140625" style="300" customWidth="1"/>
    <col min="14091" max="14336" width="9.140625" style="300"/>
    <col min="14337" max="14337" width="14.5703125" style="300" customWidth="1"/>
    <col min="14338" max="14338" width="6.5703125" style="300" customWidth="1"/>
    <col min="14339" max="14339" width="32.140625" style="300" customWidth="1"/>
    <col min="14340" max="14340" width="4.7109375" style="300" customWidth="1"/>
    <col min="14341" max="14341" width="30.7109375" style="300" customWidth="1"/>
    <col min="14342" max="14342" width="16.28515625" style="300" customWidth="1"/>
    <col min="14343" max="14343" width="6.5703125" style="300" customWidth="1"/>
    <col min="14344" max="14344" width="20.85546875" style="300" bestFit="1" customWidth="1"/>
    <col min="14345" max="14345" width="3" style="300" customWidth="1"/>
    <col min="14346" max="14346" width="9.140625" style="300" customWidth="1"/>
    <col min="14347" max="14592" width="9.140625" style="300"/>
    <col min="14593" max="14593" width="14.5703125" style="300" customWidth="1"/>
    <col min="14594" max="14594" width="6.5703125" style="300" customWidth="1"/>
    <col min="14595" max="14595" width="32.140625" style="300" customWidth="1"/>
    <col min="14596" max="14596" width="4.7109375" style="300" customWidth="1"/>
    <col min="14597" max="14597" width="30.7109375" style="300" customWidth="1"/>
    <col min="14598" max="14598" width="16.28515625" style="300" customWidth="1"/>
    <col min="14599" max="14599" width="6.5703125" style="300" customWidth="1"/>
    <col min="14600" max="14600" width="20.85546875" style="300" bestFit="1" customWidth="1"/>
    <col min="14601" max="14601" width="3" style="300" customWidth="1"/>
    <col min="14602" max="14602" width="9.140625" style="300" customWidth="1"/>
    <col min="14603" max="14848" width="9.140625" style="300"/>
    <col min="14849" max="14849" width="14.5703125" style="300" customWidth="1"/>
    <col min="14850" max="14850" width="6.5703125" style="300" customWidth="1"/>
    <col min="14851" max="14851" width="32.140625" style="300" customWidth="1"/>
    <col min="14852" max="14852" width="4.7109375" style="300" customWidth="1"/>
    <col min="14853" max="14853" width="30.7109375" style="300" customWidth="1"/>
    <col min="14854" max="14854" width="16.28515625" style="300" customWidth="1"/>
    <col min="14855" max="14855" width="6.5703125" style="300" customWidth="1"/>
    <col min="14856" max="14856" width="20.85546875" style="300" bestFit="1" customWidth="1"/>
    <col min="14857" max="14857" width="3" style="300" customWidth="1"/>
    <col min="14858" max="14858" width="9.140625" style="300" customWidth="1"/>
    <col min="14859" max="15104" width="9.140625" style="300"/>
    <col min="15105" max="15105" width="14.5703125" style="300" customWidth="1"/>
    <col min="15106" max="15106" width="6.5703125" style="300" customWidth="1"/>
    <col min="15107" max="15107" width="32.140625" style="300" customWidth="1"/>
    <col min="15108" max="15108" width="4.7109375" style="300" customWidth="1"/>
    <col min="15109" max="15109" width="30.7109375" style="300" customWidth="1"/>
    <col min="15110" max="15110" width="16.28515625" style="300" customWidth="1"/>
    <col min="15111" max="15111" width="6.5703125" style="300" customWidth="1"/>
    <col min="15112" max="15112" width="20.85546875" style="300" bestFit="1" customWidth="1"/>
    <col min="15113" max="15113" width="3" style="300" customWidth="1"/>
    <col min="15114" max="15114" width="9.140625" style="300" customWidth="1"/>
    <col min="15115" max="15360" width="9.140625" style="300"/>
    <col min="15361" max="15361" width="14.5703125" style="300" customWidth="1"/>
    <col min="15362" max="15362" width="6.5703125" style="300" customWidth="1"/>
    <col min="15363" max="15363" width="32.140625" style="300" customWidth="1"/>
    <col min="15364" max="15364" width="4.7109375" style="300" customWidth="1"/>
    <col min="15365" max="15365" width="30.7109375" style="300" customWidth="1"/>
    <col min="15366" max="15366" width="16.28515625" style="300" customWidth="1"/>
    <col min="15367" max="15367" width="6.5703125" style="300" customWidth="1"/>
    <col min="15368" max="15368" width="20.85546875" style="300" bestFit="1" customWidth="1"/>
    <col min="15369" max="15369" width="3" style="300" customWidth="1"/>
    <col min="15370" max="15370" width="9.140625" style="300" customWidth="1"/>
    <col min="15371" max="15616" width="9.140625" style="300"/>
    <col min="15617" max="15617" width="14.5703125" style="300" customWidth="1"/>
    <col min="15618" max="15618" width="6.5703125" style="300" customWidth="1"/>
    <col min="15619" max="15619" width="32.140625" style="300" customWidth="1"/>
    <col min="15620" max="15620" width="4.7109375" style="300" customWidth="1"/>
    <col min="15621" max="15621" width="30.7109375" style="300" customWidth="1"/>
    <col min="15622" max="15622" width="16.28515625" style="300" customWidth="1"/>
    <col min="15623" max="15623" width="6.5703125" style="300" customWidth="1"/>
    <col min="15624" max="15624" width="20.85546875" style="300" bestFit="1" customWidth="1"/>
    <col min="15625" max="15625" width="3" style="300" customWidth="1"/>
    <col min="15626" max="15626" width="9.140625" style="300" customWidth="1"/>
    <col min="15627" max="15872" width="9.140625" style="300"/>
    <col min="15873" max="15873" width="14.5703125" style="300" customWidth="1"/>
    <col min="15874" max="15874" width="6.5703125" style="300" customWidth="1"/>
    <col min="15875" max="15875" width="32.140625" style="300" customWidth="1"/>
    <col min="15876" max="15876" width="4.7109375" style="300" customWidth="1"/>
    <col min="15877" max="15877" width="30.7109375" style="300" customWidth="1"/>
    <col min="15878" max="15878" width="16.28515625" style="300" customWidth="1"/>
    <col min="15879" max="15879" width="6.5703125" style="300" customWidth="1"/>
    <col min="15880" max="15880" width="20.85546875" style="300" bestFit="1" customWidth="1"/>
    <col min="15881" max="15881" width="3" style="300" customWidth="1"/>
    <col min="15882" max="15882" width="9.140625" style="300" customWidth="1"/>
    <col min="15883" max="16128" width="9.140625" style="300"/>
    <col min="16129" max="16129" width="14.5703125" style="300" customWidth="1"/>
    <col min="16130" max="16130" width="6.5703125" style="300" customWidth="1"/>
    <col min="16131" max="16131" width="32.140625" style="300" customWidth="1"/>
    <col min="16132" max="16132" width="4.7109375" style="300" customWidth="1"/>
    <col min="16133" max="16133" width="30.7109375" style="300" customWidth="1"/>
    <col min="16134" max="16134" width="16.28515625" style="300" customWidth="1"/>
    <col min="16135" max="16135" width="6.5703125" style="300" customWidth="1"/>
    <col min="16136" max="16136" width="20.85546875" style="300" bestFit="1" customWidth="1"/>
    <col min="16137" max="16137" width="3" style="300" customWidth="1"/>
    <col min="16138" max="16138" width="9.140625" style="300" customWidth="1"/>
    <col min="16139" max="16384" width="9.140625" style="300"/>
  </cols>
  <sheetData>
    <row r="1" spans="1:9" ht="159.94999999999999" customHeight="1"/>
    <row r="2" spans="1:9" ht="48.75" customHeight="1">
      <c r="A2" s="302" t="s">
        <v>91</v>
      </c>
      <c r="F2" s="303"/>
      <c r="G2" s="303"/>
    </row>
    <row r="3" spans="1:9" s="306" customFormat="1" ht="35.25" customHeight="1">
      <c r="A3" s="304" t="s">
        <v>92</v>
      </c>
      <c r="B3" s="305"/>
      <c r="C3" s="305"/>
      <c r="D3" s="305"/>
      <c r="E3" s="305"/>
      <c r="F3" s="391" t="s">
        <v>93</v>
      </c>
      <c r="G3" s="391"/>
    </row>
    <row r="4" spans="1:9" s="306" customFormat="1" ht="10.5" customHeight="1">
      <c r="A4" s="307" t="s">
        <v>94</v>
      </c>
      <c r="B4" s="308"/>
      <c r="C4" s="307" t="s">
        <v>95</v>
      </c>
      <c r="D4" s="307" t="s">
        <v>2</v>
      </c>
      <c r="E4" s="308"/>
      <c r="F4" s="309"/>
      <c r="G4" s="308"/>
      <c r="H4" s="309" t="s">
        <v>0</v>
      </c>
    </row>
    <row r="5" spans="1:9" s="311" customFormat="1" ht="21" customHeight="1">
      <c r="A5" s="310">
        <v>42296</v>
      </c>
      <c r="C5" s="311" t="s">
        <v>96</v>
      </c>
      <c r="D5" s="312" t="s">
        <v>170</v>
      </c>
      <c r="E5" s="312"/>
      <c r="F5" s="313" t="s">
        <v>171</v>
      </c>
      <c r="G5" s="314"/>
      <c r="H5" s="315" t="s">
        <v>99</v>
      </c>
    </row>
    <row r="6" spans="1:9" s="316" customFormat="1" ht="6.75" customHeight="1" thickBot="1">
      <c r="A6" s="311"/>
      <c r="D6" s="317"/>
      <c r="E6" s="318"/>
      <c r="F6" s="318"/>
      <c r="G6" s="318"/>
    </row>
    <row r="7" spans="1:9" s="327" customFormat="1" ht="21.75" customHeight="1" thickBot="1">
      <c r="A7" s="319" t="s">
        <v>100</v>
      </c>
      <c r="B7" s="320" t="s">
        <v>101</v>
      </c>
      <c r="C7" s="321" t="s">
        <v>102</v>
      </c>
      <c r="D7" s="322"/>
      <c r="E7" s="323" t="s">
        <v>102</v>
      </c>
      <c r="F7" s="324" t="s">
        <v>103</v>
      </c>
      <c r="G7" s="325"/>
      <c r="H7" s="324" t="s">
        <v>104</v>
      </c>
      <c r="I7" s="326"/>
    </row>
    <row r="8" spans="1:9" s="327" customFormat="1" ht="9.75" customHeight="1" thickBot="1">
      <c r="A8" s="328"/>
      <c r="B8" s="328"/>
      <c r="C8" s="328"/>
      <c r="D8" s="328"/>
      <c r="E8" s="328"/>
      <c r="F8" s="329"/>
      <c r="G8" s="330"/>
      <c r="H8" s="326"/>
      <c r="I8" s="326"/>
    </row>
    <row r="9" spans="1:9" s="339" customFormat="1" ht="21.95" customHeight="1">
      <c r="A9" s="331" t="s">
        <v>105</v>
      </c>
      <c r="B9" s="378" t="s">
        <v>172</v>
      </c>
      <c r="C9" s="335" t="s">
        <v>80</v>
      </c>
      <c r="D9" s="334" t="s">
        <v>1</v>
      </c>
      <c r="E9" s="333" t="s">
        <v>127</v>
      </c>
      <c r="F9" s="336" t="s">
        <v>89</v>
      </c>
      <c r="G9" s="337" t="s">
        <v>106</v>
      </c>
      <c r="H9" s="392" t="s">
        <v>133</v>
      </c>
      <c r="I9" s="338"/>
    </row>
    <row r="10" spans="1:9" ht="15" customHeight="1">
      <c r="A10" s="340" t="s">
        <v>108</v>
      </c>
      <c r="B10" s="341" t="s">
        <v>109</v>
      </c>
      <c r="C10" s="344" t="s">
        <v>173</v>
      </c>
      <c r="D10" s="343" t="s">
        <v>1</v>
      </c>
      <c r="E10" s="342" t="s">
        <v>174</v>
      </c>
      <c r="F10" s="345" t="s">
        <v>175</v>
      </c>
      <c r="G10" s="346" t="s">
        <v>112</v>
      </c>
      <c r="H10" s="393"/>
    </row>
    <row r="11" spans="1:9" ht="15" customHeight="1">
      <c r="A11" s="347" t="s">
        <v>108</v>
      </c>
      <c r="B11" s="348" t="s">
        <v>113</v>
      </c>
      <c r="C11" s="344" t="s">
        <v>176</v>
      </c>
      <c r="D11" s="343" t="s">
        <v>1</v>
      </c>
      <c r="E11" s="342" t="s">
        <v>177</v>
      </c>
      <c r="F11" s="345" t="s">
        <v>178</v>
      </c>
      <c r="G11" s="379"/>
      <c r="H11" s="393"/>
    </row>
    <row r="12" spans="1:9" ht="15" customHeight="1">
      <c r="A12" s="350" t="s">
        <v>116</v>
      </c>
      <c r="B12" s="348" t="s">
        <v>117</v>
      </c>
      <c r="C12" s="351" t="s">
        <v>173</v>
      </c>
      <c r="D12" s="352"/>
      <c r="E12" s="351" t="s">
        <v>174</v>
      </c>
      <c r="F12" s="389" t="s">
        <v>118</v>
      </c>
      <c r="G12" s="380"/>
      <c r="H12" s="394"/>
    </row>
    <row r="13" spans="1:9" ht="15" customHeight="1" thickBot="1">
      <c r="A13" s="354"/>
      <c r="B13" s="355"/>
      <c r="C13" s="356" t="s">
        <v>176</v>
      </c>
      <c r="D13" s="357" t="s">
        <v>119</v>
      </c>
      <c r="E13" s="356" t="s">
        <v>177</v>
      </c>
      <c r="F13" s="390"/>
      <c r="G13" s="358"/>
      <c r="H13" s="359"/>
      <c r="I13" s="360"/>
    </row>
    <row r="14" spans="1:9" ht="21" thickBot="1">
      <c r="C14" s="361"/>
      <c r="D14" s="362"/>
      <c r="E14" s="361"/>
      <c r="F14" s="361"/>
      <c r="H14" s="363"/>
    </row>
    <row r="15" spans="1:9" s="339" customFormat="1" ht="21.95" customHeight="1">
      <c r="A15" s="331" t="s">
        <v>105</v>
      </c>
      <c r="B15" s="378" t="s">
        <v>172</v>
      </c>
      <c r="C15" s="335" t="s">
        <v>69</v>
      </c>
      <c r="D15" s="334" t="s">
        <v>1</v>
      </c>
      <c r="E15" s="333" t="s">
        <v>81</v>
      </c>
      <c r="F15" s="336" t="s">
        <v>89</v>
      </c>
      <c r="G15" s="365" t="s">
        <v>106</v>
      </c>
      <c r="H15" s="386" t="s">
        <v>133</v>
      </c>
      <c r="I15" s="338"/>
    </row>
    <row r="16" spans="1:9" ht="15" customHeight="1">
      <c r="A16" s="340" t="s">
        <v>120</v>
      </c>
      <c r="B16" s="341" t="s">
        <v>109</v>
      </c>
      <c r="C16" s="344" t="s">
        <v>179</v>
      </c>
      <c r="D16" s="343" t="s">
        <v>1</v>
      </c>
      <c r="E16" s="342" t="s">
        <v>180</v>
      </c>
      <c r="F16" s="345" t="s">
        <v>181</v>
      </c>
      <c r="G16" s="346"/>
      <c r="H16" s="387"/>
    </row>
    <row r="17" spans="1:9" ht="15" customHeight="1">
      <c r="A17" s="347" t="s">
        <v>123</v>
      </c>
      <c r="B17" s="366" t="s">
        <v>113</v>
      </c>
      <c r="C17" s="344" t="s">
        <v>182</v>
      </c>
      <c r="D17" s="367" t="s">
        <v>1</v>
      </c>
      <c r="E17" s="342" t="s">
        <v>183</v>
      </c>
      <c r="F17" s="368" t="s">
        <v>88</v>
      </c>
      <c r="G17" s="379"/>
      <c r="H17" s="387"/>
    </row>
    <row r="18" spans="1:9" ht="15" customHeight="1">
      <c r="A18" s="350" t="s">
        <v>116</v>
      </c>
      <c r="B18" s="366" t="s">
        <v>117</v>
      </c>
      <c r="C18" s="351" t="s">
        <v>179</v>
      </c>
      <c r="D18" s="352"/>
      <c r="E18" s="351" t="s">
        <v>180</v>
      </c>
      <c r="F18" s="389" t="s">
        <v>118</v>
      </c>
      <c r="G18" s="380"/>
      <c r="H18" s="388"/>
    </row>
    <row r="19" spans="1:9" ht="15" customHeight="1" thickBot="1">
      <c r="A19" s="369"/>
      <c r="B19" s="355"/>
      <c r="C19" s="356" t="s">
        <v>182</v>
      </c>
      <c r="D19" s="357" t="s">
        <v>119</v>
      </c>
      <c r="E19" s="356" t="s">
        <v>183</v>
      </c>
      <c r="F19" s="390"/>
      <c r="G19" s="358"/>
      <c r="H19" s="359"/>
      <c r="I19" s="360"/>
    </row>
    <row r="20" spans="1:9" ht="12.95" customHeight="1" thickBot="1">
      <c r="C20" s="361"/>
      <c r="D20" s="362"/>
      <c r="E20" s="361"/>
      <c r="F20" s="361"/>
      <c r="H20" s="363"/>
    </row>
    <row r="21" spans="1:9" s="339" customFormat="1" ht="21.95" customHeight="1">
      <c r="A21" s="331" t="s">
        <v>105</v>
      </c>
      <c r="B21" s="378" t="s">
        <v>172</v>
      </c>
      <c r="C21" s="335" t="s">
        <v>79</v>
      </c>
      <c r="D21" s="334" t="s">
        <v>1</v>
      </c>
      <c r="E21" s="373" t="s">
        <v>127</v>
      </c>
      <c r="F21" s="336" t="s">
        <v>89</v>
      </c>
      <c r="G21" s="337" t="s">
        <v>106</v>
      </c>
      <c r="H21" s="386" t="s">
        <v>107</v>
      </c>
      <c r="I21" s="338"/>
    </row>
    <row r="22" spans="1:9" ht="15" customHeight="1">
      <c r="A22" s="340" t="s">
        <v>128</v>
      </c>
      <c r="B22" s="341" t="s">
        <v>109</v>
      </c>
      <c r="C22" s="344" t="s">
        <v>158</v>
      </c>
      <c r="D22" s="343" t="s">
        <v>1</v>
      </c>
      <c r="E22" s="342" t="s">
        <v>129</v>
      </c>
      <c r="F22" s="345" t="s">
        <v>184</v>
      </c>
      <c r="G22" s="346"/>
      <c r="H22" s="387"/>
    </row>
    <row r="23" spans="1:9" ht="15" customHeight="1">
      <c r="A23" s="347" t="s">
        <v>123</v>
      </c>
      <c r="B23" s="348" t="s">
        <v>113</v>
      </c>
      <c r="C23" s="344" t="s">
        <v>160</v>
      </c>
      <c r="D23" s="343" t="s">
        <v>1</v>
      </c>
      <c r="E23" s="342" t="s">
        <v>131</v>
      </c>
      <c r="F23" s="345" t="s">
        <v>185</v>
      </c>
      <c r="G23" s="379"/>
      <c r="H23" s="387"/>
    </row>
    <row r="24" spans="1:9" ht="15" customHeight="1">
      <c r="A24" s="350" t="s">
        <v>116</v>
      </c>
      <c r="B24" s="348" t="s">
        <v>117</v>
      </c>
      <c r="C24" s="351" t="s">
        <v>158</v>
      </c>
      <c r="D24" s="367"/>
      <c r="E24" s="351" t="s">
        <v>129</v>
      </c>
      <c r="F24" s="389" t="s">
        <v>118</v>
      </c>
      <c r="G24" s="380"/>
      <c r="H24" s="388"/>
    </row>
    <row r="25" spans="1:9" ht="15" customHeight="1" thickBot="1">
      <c r="A25" s="354"/>
      <c r="B25" s="355"/>
      <c r="C25" s="356" t="s">
        <v>160</v>
      </c>
      <c r="D25" s="357" t="s">
        <v>119</v>
      </c>
      <c r="E25" s="356" t="s">
        <v>131</v>
      </c>
      <c r="F25" s="390"/>
      <c r="G25" s="358"/>
      <c r="H25" s="359"/>
      <c r="I25" s="360"/>
    </row>
    <row r="26" spans="1:9" ht="21" thickBot="1">
      <c r="C26" s="361"/>
      <c r="D26" s="362"/>
      <c r="E26" s="361"/>
      <c r="F26" s="361"/>
      <c r="H26" s="363"/>
    </row>
    <row r="27" spans="1:9" s="339" customFormat="1" ht="21.95" customHeight="1">
      <c r="A27" s="331" t="s">
        <v>105</v>
      </c>
      <c r="B27" s="378" t="s">
        <v>172</v>
      </c>
      <c r="C27" s="335" t="s">
        <v>76</v>
      </c>
      <c r="D27" s="334" t="s">
        <v>1</v>
      </c>
      <c r="E27" s="333" t="s">
        <v>71</v>
      </c>
      <c r="F27" s="336" t="s">
        <v>139</v>
      </c>
      <c r="G27" s="365" t="s">
        <v>106</v>
      </c>
      <c r="H27" s="386" t="s">
        <v>133</v>
      </c>
      <c r="I27" s="338"/>
    </row>
    <row r="28" spans="1:9" ht="15" customHeight="1">
      <c r="A28" s="340" t="s">
        <v>128</v>
      </c>
      <c r="B28" s="341" t="s">
        <v>109</v>
      </c>
      <c r="C28" s="342" t="s">
        <v>146</v>
      </c>
      <c r="D28" s="343" t="s">
        <v>1</v>
      </c>
      <c r="E28" s="344" t="s">
        <v>186</v>
      </c>
      <c r="F28" s="345" t="s">
        <v>187</v>
      </c>
      <c r="G28" s="346"/>
      <c r="H28" s="387"/>
    </row>
    <row r="29" spans="1:9" ht="15" customHeight="1">
      <c r="A29" s="347" t="s">
        <v>123</v>
      </c>
      <c r="B29" s="366" t="s">
        <v>113</v>
      </c>
      <c r="C29" s="344" t="s">
        <v>148</v>
      </c>
      <c r="D29" s="367" t="s">
        <v>1</v>
      </c>
      <c r="E29" s="342" t="s">
        <v>188</v>
      </c>
      <c r="F29" s="368" t="s">
        <v>189</v>
      </c>
      <c r="G29" s="379"/>
      <c r="H29" s="387"/>
    </row>
    <row r="30" spans="1:9" ht="15" customHeight="1">
      <c r="A30" s="350" t="s">
        <v>116</v>
      </c>
      <c r="B30" s="366" t="s">
        <v>117</v>
      </c>
      <c r="C30" s="351" t="s">
        <v>146</v>
      </c>
      <c r="D30" s="352"/>
      <c r="E30" s="371" t="s">
        <v>186</v>
      </c>
      <c r="F30" s="389" t="s">
        <v>56</v>
      </c>
      <c r="G30" s="380"/>
      <c r="H30" s="388"/>
    </row>
    <row r="31" spans="1:9" ht="15" customHeight="1" thickBot="1">
      <c r="A31" s="369"/>
      <c r="B31" s="355"/>
      <c r="C31" s="356" t="s">
        <v>148</v>
      </c>
      <c r="D31" s="357" t="s">
        <v>119</v>
      </c>
      <c r="E31" s="372" t="s">
        <v>188</v>
      </c>
      <c r="F31" s="390"/>
      <c r="G31" s="358"/>
      <c r="H31" s="359"/>
      <c r="I31" s="360"/>
    </row>
    <row r="32" spans="1:9" ht="12.95" customHeight="1" thickBot="1">
      <c r="C32" s="361"/>
      <c r="D32" s="362"/>
      <c r="E32" s="361"/>
      <c r="F32" s="361"/>
      <c r="H32" s="363"/>
    </row>
    <row r="33" spans="1:9" s="339" customFormat="1" ht="21.95" customHeight="1">
      <c r="A33" s="331" t="s">
        <v>105</v>
      </c>
      <c r="B33" s="378" t="s">
        <v>172</v>
      </c>
      <c r="C33" s="335" t="s">
        <v>76</v>
      </c>
      <c r="D33" s="334" t="s">
        <v>1</v>
      </c>
      <c r="E33" s="373" t="s">
        <v>72</v>
      </c>
      <c r="F33" s="336" t="s">
        <v>89</v>
      </c>
      <c r="G33" s="337" t="s">
        <v>106</v>
      </c>
      <c r="H33" s="386" t="s">
        <v>107</v>
      </c>
      <c r="I33" s="338"/>
    </row>
    <row r="34" spans="1:9" ht="15" customHeight="1">
      <c r="A34" s="340" t="s">
        <v>140</v>
      </c>
      <c r="B34" s="341" t="s">
        <v>109</v>
      </c>
      <c r="C34" s="344" t="s">
        <v>121</v>
      </c>
      <c r="D34" s="343" t="s">
        <v>1</v>
      </c>
      <c r="E34" s="342" t="s">
        <v>155</v>
      </c>
      <c r="F34" s="345" t="s">
        <v>30</v>
      </c>
      <c r="G34" s="346"/>
      <c r="H34" s="387"/>
    </row>
    <row r="35" spans="1:9" ht="15" customHeight="1">
      <c r="A35" s="347" t="s">
        <v>123</v>
      </c>
      <c r="B35" s="348" t="s">
        <v>113</v>
      </c>
      <c r="C35" s="344" t="s">
        <v>124</v>
      </c>
      <c r="D35" s="343" t="s">
        <v>1</v>
      </c>
      <c r="E35" s="342" t="s">
        <v>154</v>
      </c>
      <c r="F35" s="345" t="s">
        <v>29</v>
      </c>
      <c r="G35" s="379"/>
      <c r="H35" s="387"/>
    </row>
    <row r="36" spans="1:9" ht="15" customHeight="1">
      <c r="A36" s="350" t="s">
        <v>116</v>
      </c>
      <c r="B36" s="348" t="s">
        <v>117</v>
      </c>
      <c r="C36" s="351" t="s">
        <v>121</v>
      </c>
      <c r="D36" s="367"/>
      <c r="E36" s="351" t="s">
        <v>155</v>
      </c>
      <c r="F36" s="389" t="s">
        <v>118</v>
      </c>
      <c r="G36" s="380"/>
      <c r="H36" s="388"/>
    </row>
    <row r="37" spans="1:9" ht="15" customHeight="1" thickBot="1">
      <c r="A37" s="354"/>
      <c r="B37" s="355"/>
      <c r="C37" s="356" t="s">
        <v>124</v>
      </c>
      <c r="D37" s="357" t="s">
        <v>119</v>
      </c>
      <c r="E37" s="356" t="s">
        <v>190</v>
      </c>
      <c r="F37" s="390"/>
      <c r="G37" s="358"/>
      <c r="H37" s="359"/>
      <c r="I37" s="360"/>
    </row>
    <row r="38" spans="1:9" ht="21" thickBot="1">
      <c r="C38" s="361"/>
      <c r="D38" s="362"/>
      <c r="E38" s="361"/>
      <c r="F38" s="361"/>
      <c r="H38" s="363"/>
    </row>
    <row r="39" spans="1:9" s="339" customFormat="1" ht="21.95" customHeight="1">
      <c r="A39" s="331" t="s">
        <v>105</v>
      </c>
      <c r="B39" s="378" t="s">
        <v>172</v>
      </c>
      <c r="C39" s="335" t="s">
        <v>74</v>
      </c>
      <c r="D39" s="334" t="s">
        <v>1</v>
      </c>
      <c r="E39" s="333" t="s">
        <v>78</v>
      </c>
      <c r="F39" s="336" t="s">
        <v>139</v>
      </c>
      <c r="G39" s="365" t="s">
        <v>106</v>
      </c>
      <c r="H39" s="386" t="s">
        <v>107</v>
      </c>
      <c r="I39" s="338"/>
    </row>
    <row r="40" spans="1:9" ht="15" customHeight="1">
      <c r="A40" s="340" t="s">
        <v>140</v>
      </c>
      <c r="B40" s="341" t="s">
        <v>109</v>
      </c>
      <c r="C40" s="344" t="s">
        <v>110</v>
      </c>
      <c r="D40" s="343" t="s">
        <v>1</v>
      </c>
      <c r="E40" s="342" t="s">
        <v>163</v>
      </c>
      <c r="F40" s="345" t="s">
        <v>59</v>
      </c>
      <c r="G40" s="346"/>
      <c r="H40" s="387"/>
    </row>
    <row r="41" spans="1:9" ht="15" customHeight="1">
      <c r="A41" s="347" t="s">
        <v>123</v>
      </c>
      <c r="B41" s="366" t="s">
        <v>113</v>
      </c>
      <c r="C41" s="342" t="s">
        <v>114</v>
      </c>
      <c r="D41" s="367" t="s">
        <v>1</v>
      </c>
      <c r="E41" s="344" t="s">
        <v>165</v>
      </c>
      <c r="F41" s="368" t="s">
        <v>28</v>
      </c>
      <c r="G41" s="379"/>
      <c r="H41" s="387"/>
    </row>
    <row r="42" spans="1:9" ht="15" customHeight="1">
      <c r="A42" s="350" t="s">
        <v>116</v>
      </c>
      <c r="B42" s="366" t="s">
        <v>117</v>
      </c>
      <c r="C42" s="351" t="s">
        <v>110</v>
      </c>
      <c r="D42" s="352"/>
      <c r="E42" s="371" t="s">
        <v>166</v>
      </c>
      <c r="F42" s="389" t="s">
        <v>41</v>
      </c>
      <c r="G42" s="380"/>
      <c r="H42" s="388"/>
    </row>
    <row r="43" spans="1:9" ht="15" customHeight="1" thickBot="1">
      <c r="A43" s="369"/>
      <c r="B43" s="355"/>
      <c r="C43" s="356" t="s">
        <v>114</v>
      </c>
      <c r="D43" s="357" t="s">
        <v>119</v>
      </c>
      <c r="E43" s="372" t="s">
        <v>165</v>
      </c>
      <c r="F43" s="390"/>
      <c r="G43" s="358"/>
      <c r="H43" s="359"/>
      <c r="I43" s="360"/>
    </row>
    <row r="44" spans="1:9" ht="12.95" customHeight="1" thickBot="1">
      <c r="C44" s="361"/>
      <c r="D44" s="362"/>
      <c r="E44" s="361"/>
      <c r="F44" s="361"/>
      <c r="H44" s="363"/>
    </row>
    <row r="45" spans="1:9" s="339" customFormat="1" ht="21.95" customHeight="1">
      <c r="A45" s="331" t="s">
        <v>105</v>
      </c>
      <c r="B45" s="378" t="s">
        <v>172</v>
      </c>
      <c r="C45" s="333" t="s">
        <v>82</v>
      </c>
      <c r="D45" s="334" t="s">
        <v>1</v>
      </c>
      <c r="E45" s="370" t="s">
        <v>69</v>
      </c>
      <c r="F45" s="336" t="s">
        <v>89</v>
      </c>
      <c r="G45" s="337" t="s">
        <v>106</v>
      </c>
      <c r="H45" s="386" t="s">
        <v>107</v>
      </c>
      <c r="I45" s="338"/>
    </row>
    <row r="46" spans="1:9" ht="15" customHeight="1">
      <c r="A46" s="340" t="s">
        <v>191</v>
      </c>
      <c r="B46" s="341" t="s">
        <v>109</v>
      </c>
      <c r="C46" s="342" t="s">
        <v>192</v>
      </c>
      <c r="D46" s="343" t="s">
        <v>1</v>
      </c>
      <c r="E46" s="344" t="s">
        <v>141</v>
      </c>
      <c r="F46" s="345" t="s">
        <v>41</v>
      </c>
      <c r="G46" s="346"/>
      <c r="H46" s="387"/>
    </row>
    <row r="47" spans="1:9" ht="15" customHeight="1">
      <c r="A47" s="347" t="s">
        <v>123</v>
      </c>
      <c r="B47" s="348" t="s">
        <v>113</v>
      </c>
      <c r="C47" s="342" t="s">
        <v>193</v>
      </c>
      <c r="D47" s="343" t="s">
        <v>1</v>
      </c>
      <c r="E47" s="344" t="s">
        <v>143</v>
      </c>
      <c r="F47" s="345" t="s">
        <v>38</v>
      </c>
      <c r="G47" s="379"/>
      <c r="H47" s="387"/>
    </row>
    <row r="48" spans="1:9" ht="15" customHeight="1">
      <c r="A48" s="350" t="s">
        <v>116</v>
      </c>
      <c r="B48" s="348" t="s">
        <v>117</v>
      </c>
      <c r="C48" s="351" t="s">
        <v>192</v>
      </c>
      <c r="D48" s="367"/>
      <c r="E48" s="351" t="s">
        <v>141</v>
      </c>
      <c r="F48" s="389" t="s">
        <v>118</v>
      </c>
      <c r="G48" s="380"/>
      <c r="H48" s="388"/>
    </row>
    <row r="49" spans="1:9" ht="15" customHeight="1" thickBot="1">
      <c r="A49" s="354"/>
      <c r="B49" s="355"/>
      <c r="C49" s="356" t="s">
        <v>194</v>
      </c>
      <c r="D49" s="357" t="s">
        <v>119</v>
      </c>
      <c r="E49" s="356" t="s">
        <v>143</v>
      </c>
      <c r="F49" s="390"/>
      <c r="G49" s="358"/>
      <c r="H49" s="359"/>
      <c r="I49" s="360"/>
    </row>
    <row r="50" spans="1:9" ht="21" thickBot="1">
      <c r="C50" s="361"/>
      <c r="D50" s="362"/>
      <c r="E50" s="361"/>
      <c r="F50" s="361"/>
      <c r="H50" s="363"/>
    </row>
    <row r="51" spans="1:9" s="339" customFormat="1" ht="21.95" customHeight="1">
      <c r="A51" s="331" t="s">
        <v>105</v>
      </c>
      <c r="B51" s="378" t="s">
        <v>172</v>
      </c>
      <c r="C51" s="333" t="s">
        <v>82</v>
      </c>
      <c r="D51" s="334" t="s">
        <v>1</v>
      </c>
      <c r="E51" s="335" t="s">
        <v>78</v>
      </c>
      <c r="F51" s="336" t="s">
        <v>89</v>
      </c>
      <c r="G51" s="365" t="s">
        <v>106</v>
      </c>
      <c r="H51" s="386" t="s">
        <v>133</v>
      </c>
      <c r="I51" s="338"/>
    </row>
    <row r="52" spans="1:9" ht="15" customHeight="1">
      <c r="A52" s="340" t="s">
        <v>191</v>
      </c>
      <c r="B52" s="341" t="s">
        <v>109</v>
      </c>
      <c r="C52" s="342" t="s">
        <v>195</v>
      </c>
      <c r="D52" s="343" t="s">
        <v>1</v>
      </c>
      <c r="E52" s="344" t="s">
        <v>134</v>
      </c>
      <c r="F52" s="345" t="s">
        <v>19</v>
      </c>
      <c r="G52" s="346"/>
      <c r="H52" s="387"/>
    </row>
    <row r="53" spans="1:9" ht="15" customHeight="1">
      <c r="A53" s="347" t="s">
        <v>123</v>
      </c>
      <c r="B53" s="366" t="s">
        <v>113</v>
      </c>
      <c r="C53" s="342" t="s">
        <v>196</v>
      </c>
      <c r="D53" s="367" t="s">
        <v>1</v>
      </c>
      <c r="E53" s="344" t="s">
        <v>136</v>
      </c>
      <c r="F53" s="368" t="s">
        <v>50</v>
      </c>
      <c r="G53" s="379"/>
      <c r="H53" s="387"/>
    </row>
    <row r="54" spans="1:9" ht="15" customHeight="1">
      <c r="A54" s="350" t="s">
        <v>116</v>
      </c>
      <c r="B54" s="366" t="s">
        <v>117</v>
      </c>
      <c r="C54" s="351" t="s">
        <v>196</v>
      </c>
      <c r="D54" s="352"/>
      <c r="E54" s="351" t="s">
        <v>134</v>
      </c>
      <c r="F54" s="389" t="s">
        <v>118</v>
      </c>
      <c r="G54" s="380"/>
      <c r="H54" s="388"/>
    </row>
    <row r="55" spans="1:9" ht="15" customHeight="1" thickBot="1">
      <c r="A55" s="369"/>
      <c r="B55" s="355"/>
      <c r="C55" s="356" t="s">
        <v>197</v>
      </c>
      <c r="D55" s="357" t="s">
        <v>119</v>
      </c>
      <c r="E55" s="356" t="s">
        <v>136</v>
      </c>
      <c r="F55" s="390"/>
      <c r="G55" s="358"/>
      <c r="H55" s="359"/>
      <c r="I55" s="360"/>
    </row>
    <row r="56" spans="1:9" ht="21" thickBot="1">
      <c r="C56" s="361"/>
      <c r="D56" s="362"/>
      <c r="E56" s="361"/>
      <c r="F56" s="361"/>
      <c r="H56" s="363"/>
    </row>
    <row r="57" spans="1:9" s="339" customFormat="1" ht="21.95" customHeight="1">
      <c r="A57" s="331" t="s">
        <v>105</v>
      </c>
      <c r="B57" s="381" t="s">
        <v>198</v>
      </c>
      <c r="C57" s="333" t="s">
        <v>82</v>
      </c>
      <c r="D57" s="334" t="s">
        <v>1</v>
      </c>
      <c r="E57" s="370" t="s">
        <v>127</v>
      </c>
      <c r="F57" s="336" t="s">
        <v>90</v>
      </c>
      <c r="G57" s="337" t="s">
        <v>106</v>
      </c>
      <c r="H57" s="386" t="s">
        <v>133</v>
      </c>
      <c r="I57" s="338"/>
    </row>
    <row r="58" spans="1:9" ht="15" customHeight="1">
      <c r="A58" s="340" t="s">
        <v>191</v>
      </c>
      <c r="B58" s="341" t="s">
        <v>109</v>
      </c>
      <c r="C58" s="344" t="s">
        <v>197</v>
      </c>
      <c r="D58" s="343" t="s">
        <v>1</v>
      </c>
      <c r="E58" s="342" t="s">
        <v>174</v>
      </c>
      <c r="F58" s="345" t="s">
        <v>201</v>
      </c>
      <c r="G58" s="346"/>
      <c r="H58" s="387"/>
    </row>
    <row r="59" spans="1:9" ht="15" customHeight="1">
      <c r="A59" s="347" t="s">
        <v>123</v>
      </c>
      <c r="B59" s="348" t="s">
        <v>113</v>
      </c>
      <c r="C59" s="342" t="s">
        <v>196</v>
      </c>
      <c r="D59" s="343" t="s">
        <v>1</v>
      </c>
      <c r="E59" s="344" t="s">
        <v>177</v>
      </c>
      <c r="F59" s="345" t="s">
        <v>41</v>
      </c>
      <c r="G59" s="379"/>
      <c r="H59" s="387"/>
    </row>
    <row r="60" spans="1:9" ht="15" customHeight="1">
      <c r="A60" s="350" t="s">
        <v>116</v>
      </c>
      <c r="B60" s="348" t="s">
        <v>117</v>
      </c>
      <c r="C60" s="371" t="s">
        <v>195</v>
      </c>
      <c r="D60" s="367"/>
      <c r="E60" s="351" t="s">
        <v>174</v>
      </c>
      <c r="F60" s="389" t="s">
        <v>19</v>
      </c>
      <c r="G60" s="380"/>
      <c r="H60" s="388"/>
    </row>
    <row r="61" spans="1:9" ht="15" customHeight="1" thickBot="1">
      <c r="A61" s="354"/>
      <c r="B61" s="355"/>
      <c r="C61" s="372" t="s">
        <v>196</v>
      </c>
      <c r="D61" s="357" t="s">
        <v>119</v>
      </c>
      <c r="E61" s="356" t="s">
        <v>177</v>
      </c>
      <c r="F61" s="390"/>
      <c r="G61" s="358"/>
      <c r="H61" s="359"/>
      <c r="I61" s="360"/>
    </row>
    <row r="62" spans="1:9" ht="21" thickBot="1">
      <c r="C62" s="361"/>
      <c r="D62" s="362"/>
      <c r="E62" s="361"/>
      <c r="F62" s="361"/>
      <c r="H62" s="363"/>
    </row>
    <row r="63" spans="1:9" s="339" customFormat="1" ht="21.95" customHeight="1">
      <c r="A63" s="331" t="s">
        <v>105</v>
      </c>
      <c r="B63" s="381" t="s">
        <v>198</v>
      </c>
      <c r="C63" s="335" t="s">
        <v>81</v>
      </c>
      <c r="D63" s="334" t="s">
        <v>1</v>
      </c>
      <c r="E63" s="333" t="s">
        <v>71</v>
      </c>
      <c r="F63" s="336" t="s">
        <v>90</v>
      </c>
      <c r="G63" s="365" t="s">
        <v>106</v>
      </c>
      <c r="H63" s="386" t="s">
        <v>133</v>
      </c>
      <c r="I63" s="338"/>
    </row>
    <row r="64" spans="1:9" ht="15" customHeight="1">
      <c r="A64" s="340" t="s">
        <v>191</v>
      </c>
      <c r="B64" s="341" t="s">
        <v>109</v>
      </c>
      <c r="C64" s="342" t="s">
        <v>180</v>
      </c>
      <c r="D64" s="343" t="s">
        <v>1</v>
      </c>
      <c r="E64" s="344" t="s">
        <v>186</v>
      </c>
      <c r="F64" s="345" t="s">
        <v>199</v>
      </c>
      <c r="G64" s="346"/>
      <c r="H64" s="387"/>
    </row>
    <row r="65" spans="1:9" ht="15" customHeight="1">
      <c r="A65" s="347" t="s">
        <v>123</v>
      </c>
      <c r="B65" s="366" t="s">
        <v>113</v>
      </c>
      <c r="C65" s="344" t="s">
        <v>183</v>
      </c>
      <c r="D65" s="367" t="s">
        <v>1</v>
      </c>
      <c r="E65" s="342" t="s">
        <v>188</v>
      </c>
      <c r="F65" s="368" t="s">
        <v>29</v>
      </c>
      <c r="G65" s="379"/>
      <c r="H65" s="387"/>
    </row>
    <row r="66" spans="1:9" ht="15" customHeight="1">
      <c r="A66" s="350" t="s">
        <v>116</v>
      </c>
      <c r="B66" s="366" t="s">
        <v>117</v>
      </c>
      <c r="C66" s="351" t="s">
        <v>180</v>
      </c>
      <c r="D66" s="352"/>
      <c r="E66" s="371" t="s">
        <v>186</v>
      </c>
      <c r="F66" s="389" t="s">
        <v>54</v>
      </c>
      <c r="G66" s="380"/>
      <c r="H66" s="388"/>
    </row>
    <row r="67" spans="1:9" ht="15" customHeight="1" thickBot="1">
      <c r="A67" s="369"/>
      <c r="B67" s="355"/>
      <c r="C67" s="356" t="s">
        <v>183</v>
      </c>
      <c r="D67" s="357" t="s">
        <v>119</v>
      </c>
      <c r="E67" s="372" t="s">
        <v>188</v>
      </c>
      <c r="F67" s="390"/>
      <c r="G67" s="358"/>
      <c r="H67" s="359"/>
      <c r="I67" s="360"/>
    </row>
    <row r="68" spans="1:9" ht="21" thickBot="1">
      <c r="C68" s="361"/>
      <c r="D68" s="362"/>
      <c r="E68" s="361"/>
      <c r="F68" s="361"/>
      <c r="H68" s="363"/>
    </row>
    <row r="69" spans="1:9" s="339" customFormat="1" ht="21.95" customHeight="1">
      <c r="A69" s="331" t="s">
        <v>105</v>
      </c>
      <c r="B69" s="381" t="s">
        <v>198</v>
      </c>
      <c r="C69" s="333" t="s">
        <v>82</v>
      </c>
      <c r="D69" s="334" t="s">
        <v>1</v>
      </c>
      <c r="E69" s="370" t="s">
        <v>127</v>
      </c>
      <c r="F69" s="336" t="s">
        <v>89</v>
      </c>
      <c r="G69" s="337" t="s">
        <v>106</v>
      </c>
      <c r="H69" s="386" t="s">
        <v>107</v>
      </c>
      <c r="I69" s="338"/>
    </row>
    <row r="70" spans="1:9" ht="15" customHeight="1">
      <c r="A70" s="340" t="s">
        <v>191</v>
      </c>
      <c r="B70" s="341" t="s">
        <v>109</v>
      </c>
      <c r="C70" s="342" t="s">
        <v>192</v>
      </c>
      <c r="D70" s="343" t="s">
        <v>1</v>
      </c>
      <c r="E70" s="344" t="s">
        <v>129</v>
      </c>
      <c r="F70" s="345" t="s">
        <v>126</v>
      </c>
      <c r="G70" s="346"/>
      <c r="H70" s="387"/>
    </row>
    <row r="71" spans="1:9" ht="15" customHeight="1">
      <c r="A71" s="347" t="s">
        <v>123</v>
      </c>
      <c r="B71" s="348" t="s">
        <v>113</v>
      </c>
      <c r="C71" s="342" t="s">
        <v>193</v>
      </c>
      <c r="D71" s="343" t="s">
        <v>1</v>
      </c>
      <c r="E71" s="344" t="s">
        <v>131</v>
      </c>
      <c r="F71" s="345" t="s">
        <v>61</v>
      </c>
      <c r="G71" s="379"/>
      <c r="H71" s="387"/>
    </row>
    <row r="72" spans="1:9" ht="15" customHeight="1">
      <c r="A72" s="350" t="s">
        <v>116</v>
      </c>
      <c r="B72" s="348" t="s">
        <v>117</v>
      </c>
      <c r="C72" s="351" t="s">
        <v>192</v>
      </c>
      <c r="D72" s="367"/>
      <c r="E72" s="351" t="s">
        <v>129</v>
      </c>
      <c r="F72" s="389" t="s">
        <v>118</v>
      </c>
      <c r="G72" s="380"/>
      <c r="H72" s="388"/>
    </row>
    <row r="73" spans="1:9" ht="15" customHeight="1" thickBot="1">
      <c r="A73" s="354"/>
      <c r="B73" s="355"/>
      <c r="C73" s="356" t="s">
        <v>194</v>
      </c>
      <c r="D73" s="357" t="s">
        <v>119</v>
      </c>
      <c r="E73" s="356" t="s">
        <v>131</v>
      </c>
      <c r="F73" s="390"/>
      <c r="G73" s="358"/>
      <c r="H73" s="359"/>
      <c r="I73" s="360"/>
    </row>
    <row r="74" spans="1:9" ht="21" thickBot="1">
      <c r="C74" s="361"/>
      <c r="D74" s="362"/>
      <c r="E74" s="361"/>
      <c r="F74" s="361"/>
      <c r="H74" s="363"/>
    </row>
    <row r="75" spans="1:9" s="339" customFormat="1" ht="21.95" customHeight="1">
      <c r="A75" s="331" t="s">
        <v>105</v>
      </c>
      <c r="B75" s="381" t="s">
        <v>198</v>
      </c>
      <c r="C75" s="335" t="s">
        <v>78</v>
      </c>
      <c r="D75" s="334" t="s">
        <v>1</v>
      </c>
      <c r="E75" s="333" t="s">
        <v>72</v>
      </c>
      <c r="F75" s="336" t="s">
        <v>89</v>
      </c>
      <c r="G75" s="365" t="s">
        <v>106</v>
      </c>
      <c r="H75" s="386" t="s">
        <v>107</v>
      </c>
      <c r="I75" s="338"/>
    </row>
    <row r="76" spans="1:9" ht="15" customHeight="1">
      <c r="A76" s="340" t="s">
        <v>191</v>
      </c>
      <c r="B76" s="341" t="s">
        <v>109</v>
      </c>
      <c r="C76" s="344" t="s">
        <v>163</v>
      </c>
      <c r="D76" s="343" t="s">
        <v>1</v>
      </c>
      <c r="E76" s="342" t="s">
        <v>155</v>
      </c>
      <c r="F76" s="345" t="s">
        <v>200</v>
      </c>
      <c r="G76" s="346"/>
      <c r="H76" s="387"/>
    </row>
    <row r="77" spans="1:9" ht="15" customHeight="1">
      <c r="A77" s="347" t="s">
        <v>123</v>
      </c>
      <c r="B77" s="366" t="s">
        <v>113</v>
      </c>
      <c r="C77" s="344" t="s">
        <v>165</v>
      </c>
      <c r="D77" s="367" t="s">
        <v>1</v>
      </c>
      <c r="E77" s="342" t="s">
        <v>151</v>
      </c>
      <c r="F77" s="368" t="s">
        <v>38</v>
      </c>
      <c r="G77" s="379"/>
      <c r="H77" s="387"/>
    </row>
    <row r="78" spans="1:9" ht="15" customHeight="1">
      <c r="A78" s="350" t="s">
        <v>116</v>
      </c>
      <c r="B78" s="366" t="s">
        <v>117</v>
      </c>
      <c r="C78" s="351" t="s">
        <v>166</v>
      </c>
      <c r="D78" s="352"/>
      <c r="E78" s="351" t="s">
        <v>155</v>
      </c>
      <c r="F78" s="389" t="s">
        <v>118</v>
      </c>
      <c r="G78" s="380"/>
      <c r="H78" s="388"/>
    </row>
    <row r="79" spans="1:9" ht="15" customHeight="1" thickBot="1">
      <c r="A79" s="369"/>
      <c r="B79" s="355"/>
      <c r="C79" s="356" t="s">
        <v>163</v>
      </c>
      <c r="D79" s="357" t="s">
        <v>119</v>
      </c>
      <c r="E79" s="356" t="s">
        <v>151</v>
      </c>
      <c r="F79" s="390"/>
      <c r="G79" s="358"/>
      <c r="H79" s="359"/>
      <c r="I79" s="360"/>
    </row>
  </sheetData>
  <dataConsolidate/>
  <mergeCells count="25">
    <mergeCell ref="H21:H24"/>
    <mergeCell ref="F24:F25"/>
    <mergeCell ref="F3:G3"/>
    <mergeCell ref="H9:H12"/>
    <mergeCell ref="F12:F13"/>
    <mergeCell ref="H15:H18"/>
    <mergeCell ref="F18:F19"/>
    <mergeCell ref="H27:H30"/>
    <mergeCell ref="F30:F31"/>
    <mergeCell ref="H33:H36"/>
    <mergeCell ref="F36:F37"/>
    <mergeCell ref="H39:H42"/>
    <mergeCell ref="F42:F43"/>
    <mergeCell ref="H45:H48"/>
    <mergeCell ref="F48:F49"/>
    <mergeCell ref="H51:H54"/>
    <mergeCell ref="F54:F55"/>
    <mergeCell ref="H57:H60"/>
    <mergeCell ref="F60:F61"/>
    <mergeCell ref="H63:H66"/>
    <mergeCell ref="F66:F67"/>
    <mergeCell ref="H69:H72"/>
    <mergeCell ref="F72:F73"/>
    <mergeCell ref="H75:H78"/>
    <mergeCell ref="F78:F79"/>
  </mergeCells>
  <conditionalFormatting sqref="F9">
    <cfRule type="notContainsBlanks" dxfId="13" priority="12" stopIfTrue="1">
      <formula>LEN(TRIM(F9))&gt;0</formula>
    </cfRule>
  </conditionalFormatting>
  <conditionalFormatting sqref="F15">
    <cfRule type="notContainsBlanks" dxfId="12" priority="11" stopIfTrue="1">
      <formula>LEN(TRIM(F15))&gt;0</formula>
    </cfRule>
  </conditionalFormatting>
  <conditionalFormatting sqref="F21">
    <cfRule type="notContainsBlanks" dxfId="11" priority="10" stopIfTrue="1">
      <formula>LEN(TRIM(F21))&gt;0</formula>
    </cfRule>
  </conditionalFormatting>
  <conditionalFormatting sqref="F27">
    <cfRule type="notContainsBlanks" dxfId="10" priority="9" stopIfTrue="1">
      <formula>LEN(TRIM(F27))&gt;0</formula>
    </cfRule>
  </conditionalFormatting>
  <conditionalFormatting sqref="F33">
    <cfRule type="notContainsBlanks" dxfId="9" priority="8" stopIfTrue="1">
      <formula>LEN(TRIM(F33))&gt;0</formula>
    </cfRule>
  </conditionalFormatting>
  <conditionalFormatting sqref="F39">
    <cfRule type="notContainsBlanks" dxfId="8" priority="7" stopIfTrue="1">
      <formula>LEN(TRIM(F39))&gt;0</formula>
    </cfRule>
  </conditionalFormatting>
  <conditionalFormatting sqref="F45">
    <cfRule type="notContainsBlanks" dxfId="7" priority="6" stopIfTrue="1">
      <formula>LEN(TRIM(F45))&gt;0</formula>
    </cfRule>
  </conditionalFormatting>
  <conditionalFormatting sqref="F51">
    <cfRule type="notContainsBlanks" dxfId="6" priority="5" stopIfTrue="1">
      <formula>LEN(TRIM(F51))&gt;0</formula>
    </cfRule>
  </conditionalFormatting>
  <conditionalFormatting sqref="F57">
    <cfRule type="notContainsBlanks" dxfId="5" priority="4" stopIfTrue="1">
      <formula>LEN(TRIM(F57))&gt;0</formula>
    </cfRule>
  </conditionalFormatting>
  <conditionalFormatting sqref="F63">
    <cfRule type="notContainsBlanks" dxfId="4" priority="3" stopIfTrue="1">
      <formula>LEN(TRIM(F63))&gt;0</formula>
    </cfRule>
  </conditionalFormatting>
  <conditionalFormatting sqref="F69">
    <cfRule type="notContainsBlanks" dxfId="3" priority="2" stopIfTrue="1">
      <formula>LEN(TRIM(F69))&gt;0</formula>
    </cfRule>
  </conditionalFormatting>
  <conditionalFormatting sqref="F75">
    <cfRule type="notContainsBlanks" dxfId="2" priority="1" stopIfTrue="1">
      <formula>LEN(TRIM(F75))&gt;0</formula>
    </cfRule>
  </conditionalFormatting>
  <pageMargins left="0.39370078740157483" right="0.39370078740157483" top="0.39370078740157483" bottom="0.39370078740157483" header="0.51181102362204722" footer="0.51181102362204722"/>
  <pageSetup scale="70" orientation="portrait" r:id="rId1"/>
  <headerFooter alignWithMargins="0">
    <oddHeader>&amp;F</oddHeader>
    <oddFooter>&amp;A&amp;RPágina &amp;P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ligas</xm:f>
          </x14:formula1>
          <xm:sqref>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E131123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E196659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E262195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E327731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E393267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E458803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E524339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E589875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E655411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E720947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E786483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E852019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E917555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E983091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E131129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E196665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E262201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E327737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E393273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E458809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E524345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E589881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E655417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E720953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E786489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E852025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E917561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E983097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C65593 IY65593 SU65593 ACQ65593 AMM65593 AWI65593 BGE65593 BQA65593 BZW65593 CJS65593 CTO65593 DDK65593 DNG65593 DXC65593 EGY65593 EQU65593 FAQ65593 FKM65593 FUI65593 GEE65593 GOA65593 GXW65593 HHS65593 HRO65593 IBK65593 ILG65593 IVC65593 JEY65593 JOU65593 JYQ65593 KIM65593 KSI65593 LCE65593 LMA65593 LVW65593 MFS65593 MPO65593 MZK65593 NJG65593 NTC65593 OCY65593 OMU65593 OWQ65593 PGM65593 PQI65593 QAE65593 QKA65593 QTW65593 RDS65593 RNO65593 RXK65593 SHG65593 SRC65593 TAY65593 TKU65593 TUQ65593 UEM65593 UOI65593 UYE65593 VIA65593 VRW65593 WBS65593 WLO65593 WVK65593 C131129 IY131129 SU131129 ACQ131129 AMM131129 AWI131129 BGE131129 BQA131129 BZW131129 CJS131129 CTO131129 DDK131129 DNG131129 DXC131129 EGY131129 EQU131129 FAQ131129 FKM131129 FUI131129 GEE131129 GOA131129 GXW131129 HHS131129 HRO131129 IBK131129 ILG131129 IVC131129 JEY131129 JOU131129 JYQ131129 KIM131129 KSI131129 LCE131129 LMA131129 LVW131129 MFS131129 MPO131129 MZK131129 NJG131129 NTC131129 OCY131129 OMU131129 OWQ131129 PGM131129 PQI131129 QAE131129 QKA131129 QTW131129 RDS131129 RNO131129 RXK131129 SHG131129 SRC131129 TAY131129 TKU131129 TUQ131129 UEM131129 UOI131129 UYE131129 VIA131129 VRW131129 WBS131129 WLO131129 WVK131129 C196665 IY196665 SU196665 ACQ196665 AMM196665 AWI196665 BGE196665 BQA196665 BZW196665 CJS196665 CTO196665 DDK196665 DNG196665 DXC196665 EGY196665 EQU196665 FAQ196665 FKM196665 FUI196665 GEE196665 GOA196665 GXW196665 HHS196665 HRO196665 IBK196665 ILG196665 IVC196665 JEY196665 JOU196665 JYQ196665 KIM196665 KSI196665 LCE196665 LMA196665 LVW196665 MFS196665 MPO196665 MZK196665 NJG196665 NTC196665 OCY196665 OMU196665 OWQ196665 PGM196665 PQI196665 QAE196665 QKA196665 QTW196665 RDS196665 RNO196665 RXK196665 SHG196665 SRC196665 TAY196665 TKU196665 TUQ196665 UEM196665 UOI196665 UYE196665 VIA196665 VRW196665 WBS196665 WLO196665 WVK196665 C262201 IY262201 SU262201 ACQ262201 AMM262201 AWI262201 BGE262201 BQA262201 BZW262201 CJS262201 CTO262201 DDK262201 DNG262201 DXC262201 EGY262201 EQU262201 FAQ262201 FKM262201 FUI262201 GEE262201 GOA262201 GXW262201 HHS262201 HRO262201 IBK262201 ILG262201 IVC262201 JEY262201 JOU262201 JYQ262201 KIM262201 KSI262201 LCE262201 LMA262201 LVW262201 MFS262201 MPO262201 MZK262201 NJG262201 NTC262201 OCY262201 OMU262201 OWQ262201 PGM262201 PQI262201 QAE262201 QKA262201 QTW262201 RDS262201 RNO262201 RXK262201 SHG262201 SRC262201 TAY262201 TKU262201 TUQ262201 UEM262201 UOI262201 UYE262201 VIA262201 VRW262201 WBS262201 WLO262201 WVK262201 C327737 IY327737 SU327737 ACQ327737 AMM327737 AWI327737 BGE327737 BQA327737 BZW327737 CJS327737 CTO327737 DDK327737 DNG327737 DXC327737 EGY327737 EQU327737 FAQ327737 FKM327737 FUI327737 GEE327737 GOA327737 GXW327737 HHS327737 HRO327737 IBK327737 ILG327737 IVC327737 JEY327737 JOU327737 JYQ327737 KIM327737 KSI327737 LCE327737 LMA327737 LVW327737 MFS327737 MPO327737 MZK327737 NJG327737 NTC327737 OCY327737 OMU327737 OWQ327737 PGM327737 PQI327737 QAE327737 QKA327737 QTW327737 RDS327737 RNO327737 RXK327737 SHG327737 SRC327737 TAY327737 TKU327737 TUQ327737 UEM327737 UOI327737 UYE327737 VIA327737 VRW327737 WBS327737 WLO327737 WVK327737 C393273 IY393273 SU393273 ACQ393273 AMM393273 AWI393273 BGE393273 BQA393273 BZW393273 CJS393273 CTO393273 DDK393273 DNG393273 DXC393273 EGY393273 EQU393273 FAQ393273 FKM393273 FUI393273 GEE393273 GOA393273 GXW393273 HHS393273 HRO393273 IBK393273 ILG393273 IVC393273 JEY393273 JOU393273 JYQ393273 KIM393273 KSI393273 LCE393273 LMA393273 LVW393273 MFS393273 MPO393273 MZK393273 NJG393273 NTC393273 OCY393273 OMU393273 OWQ393273 PGM393273 PQI393273 QAE393273 QKA393273 QTW393273 RDS393273 RNO393273 RXK393273 SHG393273 SRC393273 TAY393273 TKU393273 TUQ393273 UEM393273 UOI393273 UYE393273 VIA393273 VRW393273 WBS393273 WLO393273 WVK393273 C458809 IY458809 SU458809 ACQ458809 AMM458809 AWI458809 BGE458809 BQA458809 BZW458809 CJS458809 CTO458809 DDK458809 DNG458809 DXC458809 EGY458809 EQU458809 FAQ458809 FKM458809 FUI458809 GEE458809 GOA458809 GXW458809 HHS458809 HRO458809 IBK458809 ILG458809 IVC458809 JEY458809 JOU458809 JYQ458809 KIM458809 KSI458809 LCE458809 LMA458809 LVW458809 MFS458809 MPO458809 MZK458809 NJG458809 NTC458809 OCY458809 OMU458809 OWQ458809 PGM458809 PQI458809 QAE458809 QKA458809 QTW458809 RDS458809 RNO458809 RXK458809 SHG458809 SRC458809 TAY458809 TKU458809 TUQ458809 UEM458809 UOI458809 UYE458809 VIA458809 VRW458809 WBS458809 WLO458809 WVK458809 C524345 IY524345 SU524345 ACQ524345 AMM524345 AWI524345 BGE524345 BQA524345 BZW524345 CJS524345 CTO524345 DDK524345 DNG524345 DXC524345 EGY524345 EQU524345 FAQ524345 FKM524345 FUI524345 GEE524345 GOA524345 GXW524345 HHS524345 HRO524345 IBK524345 ILG524345 IVC524345 JEY524345 JOU524345 JYQ524345 KIM524345 KSI524345 LCE524345 LMA524345 LVW524345 MFS524345 MPO524345 MZK524345 NJG524345 NTC524345 OCY524345 OMU524345 OWQ524345 PGM524345 PQI524345 QAE524345 QKA524345 QTW524345 RDS524345 RNO524345 RXK524345 SHG524345 SRC524345 TAY524345 TKU524345 TUQ524345 UEM524345 UOI524345 UYE524345 VIA524345 VRW524345 WBS524345 WLO524345 WVK524345 C589881 IY589881 SU589881 ACQ589881 AMM589881 AWI589881 BGE589881 BQA589881 BZW589881 CJS589881 CTO589881 DDK589881 DNG589881 DXC589881 EGY589881 EQU589881 FAQ589881 FKM589881 FUI589881 GEE589881 GOA589881 GXW589881 HHS589881 HRO589881 IBK589881 ILG589881 IVC589881 JEY589881 JOU589881 JYQ589881 KIM589881 KSI589881 LCE589881 LMA589881 LVW589881 MFS589881 MPO589881 MZK589881 NJG589881 NTC589881 OCY589881 OMU589881 OWQ589881 PGM589881 PQI589881 QAE589881 QKA589881 QTW589881 RDS589881 RNO589881 RXK589881 SHG589881 SRC589881 TAY589881 TKU589881 TUQ589881 UEM589881 UOI589881 UYE589881 VIA589881 VRW589881 WBS589881 WLO589881 WVK589881 C655417 IY655417 SU655417 ACQ655417 AMM655417 AWI655417 BGE655417 BQA655417 BZW655417 CJS655417 CTO655417 DDK655417 DNG655417 DXC655417 EGY655417 EQU655417 FAQ655417 FKM655417 FUI655417 GEE655417 GOA655417 GXW655417 HHS655417 HRO655417 IBK655417 ILG655417 IVC655417 JEY655417 JOU655417 JYQ655417 KIM655417 KSI655417 LCE655417 LMA655417 LVW655417 MFS655417 MPO655417 MZK655417 NJG655417 NTC655417 OCY655417 OMU655417 OWQ655417 PGM655417 PQI655417 QAE655417 QKA655417 QTW655417 RDS655417 RNO655417 RXK655417 SHG655417 SRC655417 TAY655417 TKU655417 TUQ655417 UEM655417 UOI655417 UYE655417 VIA655417 VRW655417 WBS655417 WLO655417 WVK655417 C720953 IY720953 SU720953 ACQ720953 AMM720953 AWI720953 BGE720953 BQA720953 BZW720953 CJS720953 CTO720953 DDK720953 DNG720953 DXC720953 EGY720953 EQU720953 FAQ720953 FKM720953 FUI720953 GEE720953 GOA720953 GXW720953 HHS720953 HRO720953 IBK720953 ILG720953 IVC720953 JEY720953 JOU720953 JYQ720953 KIM720953 KSI720953 LCE720953 LMA720953 LVW720953 MFS720953 MPO720953 MZK720953 NJG720953 NTC720953 OCY720953 OMU720953 OWQ720953 PGM720953 PQI720953 QAE720953 QKA720953 QTW720953 RDS720953 RNO720953 RXK720953 SHG720953 SRC720953 TAY720953 TKU720953 TUQ720953 UEM720953 UOI720953 UYE720953 VIA720953 VRW720953 WBS720953 WLO720953 WVK720953 C786489 IY786489 SU786489 ACQ786489 AMM786489 AWI786489 BGE786489 BQA786489 BZW786489 CJS786489 CTO786489 DDK786489 DNG786489 DXC786489 EGY786489 EQU786489 FAQ786489 FKM786489 FUI786489 GEE786489 GOA786489 GXW786489 HHS786489 HRO786489 IBK786489 ILG786489 IVC786489 JEY786489 JOU786489 JYQ786489 KIM786489 KSI786489 LCE786489 LMA786489 LVW786489 MFS786489 MPO786489 MZK786489 NJG786489 NTC786489 OCY786489 OMU786489 OWQ786489 PGM786489 PQI786489 QAE786489 QKA786489 QTW786489 RDS786489 RNO786489 RXK786489 SHG786489 SRC786489 TAY786489 TKU786489 TUQ786489 UEM786489 UOI786489 UYE786489 VIA786489 VRW786489 WBS786489 WLO786489 WVK786489 C852025 IY852025 SU852025 ACQ852025 AMM852025 AWI852025 BGE852025 BQA852025 BZW852025 CJS852025 CTO852025 DDK852025 DNG852025 DXC852025 EGY852025 EQU852025 FAQ852025 FKM852025 FUI852025 GEE852025 GOA852025 GXW852025 HHS852025 HRO852025 IBK852025 ILG852025 IVC852025 JEY852025 JOU852025 JYQ852025 KIM852025 KSI852025 LCE852025 LMA852025 LVW852025 MFS852025 MPO852025 MZK852025 NJG852025 NTC852025 OCY852025 OMU852025 OWQ852025 PGM852025 PQI852025 QAE852025 QKA852025 QTW852025 RDS852025 RNO852025 RXK852025 SHG852025 SRC852025 TAY852025 TKU852025 TUQ852025 UEM852025 UOI852025 UYE852025 VIA852025 VRW852025 WBS852025 WLO852025 WVK852025 C917561 IY917561 SU917561 ACQ917561 AMM917561 AWI917561 BGE917561 BQA917561 BZW917561 CJS917561 CTO917561 DDK917561 DNG917561 DXC917561 EGY917561 EQU917561 FAQ917561 FKM917561 FUI917561 GEE917561 GOA917561 GXW917561 HHS917561 HRO917561 IBK917561 ILG917561 IVC917561 JEY917561 JOU917561 JYQ917561 KIM917561 KSI917561 LCE917561 LMA917561 LVW917561 MFS917561 MPO917561 MZK917561 NJG917561 NTC917561 OCY917561 OMU917561 OWQ917561 PGM917561 PQI917561 QAE917561 QKA917561 QTW917561 RDS917561 RNO917561 RXK917561 SHG917561 SRC917561 TAY917561 TKU917561 TUQ917561 UEM917561 UOI917561 UYE917561 VIA917561 VRW917561 WBS917561 WLO917561 WVK917561 C983097 IY983097 SU983097 ACQ983097 AMM983097 AWI983097 BGE983097 BQA983097 BZW983097 CJS983097 CTO983097 DDK983097 DNG983097 DXC983097 EGY983097 EQU983097 FAQ983097 FKM983097 FUI983097 GEE983097 GOA983097 GXW983097 HHS983097 HRO983097 IBK983097 ILG983097 IVC983097 JEY983097 JOU983097 JYQ983097 KIM983097 KSI983097 LCE983097 LMA983097 LVW983097 MFS983097 MPO983097 MZK983097 NJG983097 NTC983097 OCY983097 OMU983097 OWQ983097 PGM983097 PQI983097 QAE983097 QKA983097 QTW983097 RDS983097 RNO983097 RXK983097 SHG983097 SRC983097 TAY983097 TKU983097 TUQ983097 UEM983097 UOI983097 UYE983097 VIA983097 VRW983097 WBS983097 WLO983097 WVK983097 E63 JA63 SW63 ACS63 AMO63 AWK63 BGG63 BQC63 BZY63 CJU63 CTQ63 DDM63 DNI63 DXE63 EHA63 EQW63 FAS63 FKO63 FUK63 GEG63 GOC63 GXY63 HHU63 HRQ63 IBM63 ILI63 IVE63 JFA63 JOW63 JYS63 KIO63 KSK63 LCG63 LMC63 LVY63 MFU63 MPQ63 MZM63 NJI63 NTE63 ODA63 OMW63 OWS63 PGO63 PQK63 QAG63 QKC63 QTY63 RDU63 RNQ63 RXM63 SHI63 SRE63 TBA63 TKW63 TUS63 UEO63 UOK63 UYG63 VIC63 VRY63 WBU63 WLQ63 WVM63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C65599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C131135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C196671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C262207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C327743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C393279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C458815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C524351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C589887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C655423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C720959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C786495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C852031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C917567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C983103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WVK983103 E69 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E65605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E131141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E196677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E262213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E327749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E393285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E458821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E524357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E589893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E655429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E720965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E786501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E852037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E917573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E983109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C69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C65605 IY65605 SU65605 ACQ65605 AMM65605 AWI65605 BGE65605 BQA65605 BZW65605 CJS65605 CTO65605 DDK65605 DNG65605 DXC65605 EGY65605 EQU65605 FAQ65605 FKM65605 FUI65605 GEE65605 GOA65605 GXW65605 HHS65605 HRO65605 IBK65605 ILG65605 IVC65605 JEY65605 JOU65605 JYQ65605 KIM65605 KSI65605 LCE65605 LMA65605 LVW65605 MFS65605 MPO65605 MZK65605 NJG65605 NTC65605 OCY65605 OMU65605 OWQ65605 PGM65605 PQI65605 QAE65605 QKA65605 QTW65605 RDS65605 RNO65605 RXK65605 SHG65605 SRC65605 TAY65605 TKU65605 TUQ65605 UEM65605 UOI65605 UYE65605 VIA65605 VRW65605 WBS65605 WLO65605 WVK65605 C131141 IY131141 SU131141 ACQ131141 AMM131141 AWI131141 BGE131141 BQA131141 BZW131141 CJS131141 CTO131141 DDK131141 DNG131141 DXC131141 EGY131141 EQU131141 FAQ131141 FKM131141 FUI131141 GEE131141 GOA131141 GXW131141 HHS131141 HRO131141 IBK131141 ILG131141 IVC131141 JEY131141 JOU131141 JYQ131141 KIM131141 KSI131141 LCE131141 LMA131141 LVW131141 MFS131141 MPO131141 MZK131141 NJG131141 NTC131141 OCY131141 OMU131141 OWQ131141 PGM131141 PQI131141 QAE131141 QKA131141 QTW131141 RDS131141 RNO131141 RXK131141 SHG131141 SRC131141 TAY131141 TKU131141 TUQ131141 UEM131141 UOI131141 UYE131141 VIA131141 VRW131141 WBS131141 WLO131141 WVK131141 C196677 IY196677 SU196677 ACQ196677 AMM196677 AWI196677 BGE196677 BQA196677 BZW196677 CJS196677 CTO196677 DDK196677 DNG196677 DXC196677 EGY196677 EQU196677 FAQ196677 FKM196677 FUI196677 GEE196677 GOA196677 GXW196677 HHS196677 HRO196677 IBK196677 ILG196677 IVC196677 JEY196677 JOU196677 JYQ196677 KIM196677 KSI196677 LCE196677 LMA196677 LVW196677 MFS196677 MPO196677 MZK196677 NJG196677 NTC196677 OCY196677 OMU196677 OWQ196677 PGM196677 PQI196677 QAE196677 QKA196677 QTW196677 RDS196677 RNO196677 RXK196677 SHG196677 SRC196677 TAY196677 TKU196677 TUQ196677 UEM196677 UOI196677 UYE196677 VIA196677 VRW196677 WBS196677 WLO196677 WVK196677 C262213 IY262213 SU262213 ACQ262213 AMM262213 AWI262213 BGE262213 BQA262213 BZW262213 CJS262213 CTO262213 DDK262213 DNG262213 DXC262213 EGY262213 EQU262213 FAQ262213 FKM262213 FUI262213 GEE262213 GOA262213 GXW262213 HHS262213 HRO262213 IBK262213 ILG262213 IVC262213 JEY262213 JOU262213 JYQ262213 KIM262213 KSI262213 LCE262213 LMA262213 LVW262213 MFS262213 MPO262213 MZK262213 NJG262213 NTC262213 OCY262213 OMU262213 OWQ262213 PGM262213 PQI262213 QAE262213 QKA262213 QTW262213 RDS262213 RNO262213 RXK262213 SHG262213 SRC262213 TAY262213 TKU262213 TUQ262213 UEM262213 UOI262213 UYE262213 VIA262213 VRW262213 WBS262213 WLO262213 WVK262213 C327749 IY327749 SU327749 ACQ327749 AMM327749 AWI327749 BGE327749 BQA327749 BZW327749 CJS327749 CTO327749 DDK327749 DNG327749 DXC327749 EGY327749 EQU327749 FAQ327749 FKM327749 FUI327749 GEE327749 GOA327749 GXW327749 HHS327749 HRO327749 IBK327749 ILG327749 IVC327749 JEY327749 JOU327749 JYQ327749 KIM327749 KSI327749 LCE327749 LMA327749 LVW327749 MFS327749 MPO327749 MZK327749 NJG327749 NTC327749 OCY327749 OMU327749 OWQ327749 PGM327749 PQI327749 QAE327749 QKA327749 QTW327749 RDS327749 RNO327749 RXK327749 SHG327749 SRC327749 TAY327749 TKU327749 TUQ327749 UEM327749 UOI327749 UYE327749 VIA327749 VRW327749 WBS327749 WLO327749 WVK327749 C393285 IY393285 SU393285 ACQ393285 AMM393285 AWI393285 BGE393285 BQA393285 BZW393285 CJS393285 CTO393285 DDK393285 DNG393285 DXC393285 EGY393285 EQU393285 FAQ393285 FKM393285 FUI393285 GEE393285 GOA393285 GXW393285 HHS393285 HRO393285 IBK393285 ILG393285 IVC393285 JEY393285 JOU393285 JYQ393285 KIM393285 KSI393285 LCE393285 LMA393285 LVW393285 MFS393285 MPO393285 MZK393285 NJG393285 NTC393285 OCY393285 OMU393285 OWQ393285 PGM393285 PQI393285 QAE393285 QKA393285 QTW393285 RDS393285 RNO393285 RXK393285 SHG393285 SRC393285 TAY393285 TKU393285 TUQ393285 UEM393285 UOI393285 UYE393285 VIA393285 VRW393285 WBS393285 WLO393285 WVK393285 C458821 IY458821 SU458821 ACQ458821 AMM458821 AWI458821 BGE458821 BQA458821 BZW458821 CJS458821 CTO458821 DDK458821 DNG458821 DXC458821 EGY458821 EQU458821 FAQ458821 FKM458821 FUI458821 GEE458821 GOA458821 GXW458821 HHS458821 HRO458821 IBK458821 ILG458821 IVC458821 JEY458821 JOU458821 JYQ458821 KIM458821 KSI458821 LCE458821 LMA458821 LVW458821 MFS458821 MPO458821 MZK458821 NJG458821 NTC458821 OCY458821 OMU458821 OWQ458821 PGM458821 PQI458821 QAE458821 QKA458821 QTW458821 RDS458821 RNO458821 RXK458821 SHG458821 SRC458821 TAY458821 TKU458821 TUQ458821 UEM458821 UOI458821 UYE458821 VIA458821 VRW458821 WBS458821 WLO458821 WVK458821 C524357 IY524357 SU524357 ACQ524357 AMM524357 AWI524357 BGE524357 BQA524357 BZW524357 CJS524357 CTO524357 DDK524357 DNG524357 DXC524357 EGY524357 EQU524357 FAQ524357 FKM524357 FUI524357 GEE524357 GOA524357 GXW524357 HHS524357 HRO524357 IBK524357 ILG524357 IVC524357 JEY524357 JOU524357 JYQ524357 KIM524357 KSI524357 LCE524357 LMA524357 LVW524357 MFS524357 MPO524357 MZK524357 NJG524357 NTC524357 OCY524357 OMU524357 OWQ524357 PGM524357 PQI524357 QAE524357 QKA524357 QTW524357 RDS524357 RNO524357 RXK524357 SHG524357 SRC524357 TAY524357 TKU524357 TUQ524357 UEM524357 UOI524357 UYE524357 VIA524357 VRW524357 WBS524357 WLO524357 WVK524357 C589893 IY589893 SU589893 ACQ589893 AMM589893 AWI589893 BGE589893 BQA589893 BZW589893 CJS589893 CTO589893 DDK589893 DNG589893 DXC589893 EGY589893 EQU589893 FAQ589893 FKM589893 FUI589893 GEE589893 GOA589893 GXW589893 HHS589893 HRO589893 IBK589893 ILG589893 IVC589893 JEY589893 JOU589893 JYQ589893 KIM589893 KSI589893 LCE589893 LMA589893 LVW589893 MFS589893 MPO589893 MZK589893 NJG589893 NTC589893 OCY589893 OMU589893 OWQ589893 PGM589893 PQI589893 QAE589893 QKA589893 QTW589893 RDS589893 RNO589893 RXK589893 SHG589893 SRC589893 TAY589893 TKU589893 TUQ589893 UEM589893 UOI589893 UYE589893 VIA589893 VRW589893 WBS589893 WLO589893 WVK589893 C655429 IY655429 SU655429 ACQ655429 AMM655429 AWI655429 BGE655429 BQA655429 BZW655429 CJS655429 CTO655429 DDK655429 DNG655429 DXC655429 EGY655429 EQU655429 FAQ655429 FKM655429 FUI655429 GEE655429 GOA655429 GXW655429 HHS655429 HRO655429 IBK655429 ILG655429 IVC655429 JEY655429 JOU655429 JYQ655429 KIM655429 KSI655429 LCE655429 LMA655429 LVW655429 MFS655429 MPO655429 MZK655429 NJG655429 NTC655429 OCY655429 OMU655429 OWQ655429 PGM655429 PQI655429 QAE655429 QKA655429 QTW655429 RDS655429 RNO655429 RXK655429 SHG655429 SRC655429 TAY655429 TKU655429 TUQ655429 UEM655429 UOI655429 UYE655429 VIA655429 VRW655429 WBS655429 WLO655429 WVK655429 C720965 IY720965 SU720965 ACQ720965 AMM720965 AWI720965 BGE720965 BQA720965 BZW720965 CJS720965 CTO720965 DDK720965 DNG720965 DXC720965 EGY720965 EQU720965 FAQ720965 FKM720965 FUI720965 GEE720965 GOA720965 GXW720965 HHS720965 HRO720965 IBK720965 ILG720965 IVC720965 JEY720965 JOU720965 JYQ720965 KIM720965 KSI720965 LCE720965 LMA720965 LVW720965 MFS720965 MPO720965 MZK720965 NJG720965 NTC720965 OCY720965 OMU720965 OWQ720965 PGM720965 PQI720965 QAE720965 QKA720965 QTW720965 RDS720965 RNO720965 RXK720965 SHG720965 SRC720965 TAY720965 TKU720965 TUQ720965 UEM720965 UOI720965 UYE720965 VIA720965 VRW720965 WBS720965 WLO720965 WVK720965 C786501 IY786501 SU786501 ACQ786501 AMM786501 AWI786501 BGE786501 BQA786501 BZW786501 CJS786501 CTO786501 DDK786501 DNG786501 DXC786501 EGY786501 EQU786501 FAQ786501 FKM786501 FUI786501 GEE786501 GOA786501 GXW786501 HHS786501 HRO786501 IBK786501 ILG786501 IVC786501 JEY786501 JOU786501 JYQ786501 KIM786501 KSI786501 LCE786501 LMA786501 LVW786501 MFS786501 MPO786501 MZK786501 NJG786501 NTC786501 OCY786501 OMU786501 OWQ786501 PGM786501 PQI786501 QAE786501 QKA786501 QTW786501 RDS786501 RNO786501 RXK786501 SHG786501 SRC786501 TAY786501 TKU786501 TUQ786501 UEM786501 UOI786501 UYE786501 VIA786501 VRW786501 WBS786501 WLO786501 WVK786501 C852037 IY852037 SU852037 ACQ852037 AMM852037 AWI852037 BGE852037 BQA852037 BZW852037 CJS852037 CTO852037 DDK852037 DNG852037 DXC852037 EGY852037 EQU852037 FAQ852037 FKM852037 FUI852037 GEE852037 GOA852037 GXW852037 HHS852037 HRO852037 IBK852037 ILG852037 IVC852037 JEY852037 JOU852037 JYQ852037 KIM852037 KSI852037 LCE852037 LMA852037 LVW852037 MFS852037 MPO852037 MZK852037 NJG852037 NTC852037 OCY852037 OMU852037 OWQ852037 PGM852037 PQI852037 QAE852037 QKA852037 QTW852037 RDS852037 RNO852037 RXK852037 SHG852037 SRC852037 TAY852037 TKU852037 TUQ852037 UEM852037 UOI852037 UYE852037 VIA852037 VRW852037 WBS852037 WLO852037 WVK852037 C917573 IY917573 SU917573 ACQ917573 AMM917573 AWI917573 BGE917573 BQA917573 BZW917573 CJS917573 CTO917573 DDK917573 DNG917573 DXC917573 EGY917573 EQU917573 FAQ917573 FKM917573 FUI917573 GEE917573 GOA917573 GXW917573 HHS917573 HRO917573 IBK917573 ILG917573 IVC917573 JEY917573 JOU917573 JYQ917573 KIM917573 KSI917573 LCE917573 LMA917573 LVW917573 MFS917573 MPO917573 MZK917573 NJG917573 NTC917573 OCY917573 OMU917573 OWQ917573 PGM917573 PQI917573 QAE917573 QKA917573 QTW917573 RDS917573 RNO917573 RXK917573 SHG917573 SRC917573 TAY917573 TKU917573 TUQ917573 UEM917573 UOI917573 UYE917573 VIA917573 VRW917573 WBS917573 WLO917573 WVK917573 C983109 IY983109 SU983109 ACQ983109 AMM983109 AWI983109 BGE983109 BQA983109 BZW983109 CJS983109 CTO983109 DDK983109 DNG983109 DXC983109 EGY983109 EQU983109 FAQ983109 FKM983109 FUI983109 GEE983109 GOA983109 GXW983109 HHS983109 HRO983109 IBK983109 ILG983109 IVC983109 JEY983109 JOU983109 JYQ983109 KIM983109 KSI983109 LCE983109 LMA983109 LVW983109 MFS983109 MPO983109 MZK983109 NJG983109 NTC983109 OCY983109 OMU983109 OWQ983109 PGM983109 PQI983109 QAE983109 QKA983109 QTW983109 RDS983109 RNO983109 RXK983109 SHG983109 SRC983109 TAY983109 TKU983109 TUQ983109 UEM983109 UOI983109 UYE983109 VIA983109 VRW983109 WBS983109 WLO983109 WVK983109 E75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E65611 JA65611 SW65611 ACS65611 AMO65611 AWK65611 BGG65611 BQC65611 BZY65611 CJU65611 CTQ65611 DDM65611 DNI65611 DXE65611 EHA65611 EQW65611 FAS65611 FKO65611 FUK65611 GEG65611 GOC65611 GXY65611 HHU65611 HRQ65611 IBM65611 ILI65611 IVE65611 JFA65611 JOW65611 JYS65611 KIO65611 KSK65611 LCG65611 LMC65611 LVY65611 MFU65611 MPQ65611 MZM65611 NJI65611 NTE65611 ODA65611 OMW65611 OWS65611 PGO65611 PQK65611 QAG65611 QKC65611 QTY65611 RDU65611 RNQ65611 RXM65611 SHI65611 SRE65611 TBA65611 TKW65611 TUS65611 UEO65611 UOK65611 UYG65611 VIC65611 VRY65611 WBU65611 WLQ65611 WVM65611 E131147 JA131147 SW131147 ACS131147 AMO131147 AWK131147 BGG131147 BQC131147 BZY131147 CJU131147 CTQ131147 DDM131147 DNI131147 DXE131147 EHA131147 EQW131147 FAS131147 FKO131147 FUK131147 GEG131147 GOC131147 GXY131147 HHU131147 HRQ131147 IBM131147 ILI131147 IVE131147 JFA131147 JOW131147 JYS131147 KIO131147 KSK131147 LCG131147 LMC131147 LVY131147 MFU131147 MPQ131147 MZM131147 NJI131147 NTE131147 ODA131147 OMW131147 OWS131147 PGO131147 PQK131147 QAG131147 QKC131147 QTY131147 RDU131147 RNQ131147 RXM131147 SHI131147 SRE131147 TBA131147 TKW131147 TUS131147 UEO131147 UOK131147 UYG131147 VIC131147 VRY131147 WBU131147 WLQ131147 WVM131147 E196683 JA196683 SW196683 ACS196683 AMO196683 AWK196683 BGG196683 BQC196683 BZY196683 CJU196683 CTQ196683 DDM196683 DNI196683 DXE196683 EHA196683 EQW196683 FAS196683 FKO196683 FUK196683 GEG196683 GOC196683 GXY196683 HHU196683 HRQ196683 IBM196683 ILI196683 IVE196683 JFA196683 JOW196683 JYS196683 KIO196683 KSK196683 LCG196683 LMC196683 LVY196683 MFU196683 MPQ196683 MZM196683 NJI196683 NTE196683 ODA196683 OMW196683 OWS196683 PGO196683 PQK196683 QAG196683 QKC196683 QTY196683 RDU196683 RNQ196683 RXM196683 SHI196683 SRE196683 TBA196683 TKW196683 TUS196683 UEO196683 UOK196683 UYG196683 VIC196683 VRY196683 WBU196683 WLQ196683 WVM196683 E262219 JA262219 SW262219 ACS262219 AMO262219 AWK262219 BGG262219 BQC262219 BZY262219 CJU262219 CTQ262219 DDM262219 DNI262219 DXE262219 EHA262219 EQW262219 FAS262219 FKO262219 FUK262219 GEG262219 GOC262219 GXY262219 HHU262219 HRQ262219 IBM262219 ILI262219 IVE262219 JFA262219 JOW262219 JYS262219 KIO262219 KSK262219 LCG262219 LMC262219 LVY262219 MFU262219 MPQ262219 MZM262219 NJI262219 NTE262219 ODA262219 OMW262219 OWS262219 PGO262219 PQK262219 QAG262219 QKC262219 QTY262219 RDU262219 RNQ262219 RXM262219 SHI262219 SRE262219 TBA262219 TKW262219 TUS262219 UEO262219 UOK262219 UYG262219 VIC262219 VRY262219 WBU262219 WLQ262219 WVM262219 E327755 JA327755 SW327755 ACS327755 AMO327755 AWK327755 BGG327755 BQC327755 BZY327755 CJU327755 CTQ327755 DDM327755 DNI327755 DXE327755 EHA327755 EQW327755 FAS327755 FKO327755 FUK327755 GEG327755 GOC327755 GXY327755 HHU327755 HRQ327755 IBM327755 ILI327755 IVE327755 JFA327755 JOW327755 JYS327755 KIO327755 KSK327755 LCG327755 LMC327755 LVY327755 MFU327755 MPQ327755 MZM327755 NJI327755 NTE327755 ODA327755 OMW327755 OWS327755 PGO327755 PQK327755 QAG327755 QKC327755 QTY327755 RDU327755 RNQ327755 RXM327755 SHI327755 SRE327755 TBA327755 TKW327755 TUS327755 UEO327755 UOK327755 UYG327755 VIC327755 VRY327755 WBU327755 WLQ327755 WVM327755 E393291 JA393291 SW393291 ACS393291 AMO393291 AWK393291 BGG393291 BQC393291 BZY393291 CJU393291 CTQ393291 DDM393291 DNI393291 DXE393291 EHA393291 EQW393291 FAS393291 FKO393291 FUK393291 GEG393291 GOC393291 GXY393291 HHU393291 HRQ393291 IBM393291 ILI393291 IVE393291 JFA393291 JOW393291 JYS393291 KIO393291 KSK393291 LCG393291 LMC393291 LVY393291 MFU393291 MPQ393291 MZM393291 NJI393291 NTE393291 ODA393291 OMW393291 OWS393291 PGO393291 PQK393291 QAG393291 QKC393291 QTY393291 RDU393291 RNQ393291 RXM393291 SHI393291 SRE393291 TBA393291 TKW393291 TUS393291 UEO393291 UOK393291 UYG393291 VIC393291 VRY393291 WBU393291 WLQ393291 WVM393291 E458827 JA458827 SW458827 ACS458827 AMO458827 AWK458827 BGG458827 BQC458827 BZY458827 CJU458827 CTQ458827 DDM458827 DNI458827 DXE458827 EHA458827 EQW458827 FAS458827 FKO458827 FUK458827 GEG458827 GOC458827 GXY458827 HHU458827 HRQ458827 IBM458827 ILI458827 IVE458827 JFA458827 JOW458827 JYS458827 KIO458827 KSK458827 LCG458827 LMC458827 LVY458827 MFU458827 MPQ458827 MZM458827 NJI458827 NTE458827 ODA458827 OMW458827 OWS458827 PGO458827 PQK458827 QAG458827 QKC458827 QTY458827 RDU458827 RNQ458827 RXM458827 SHI458827 SRE458827 TBA458827 TKW458827 TUS458827 UEO458827 UOK458827 UYG458827 VIC458827 VRY458827 WBU458827 WLQ458827 WVM458827 E524363 JA524363 SW524363 ACS524363 AMO524363 AWK524363 BGG524363 BQC524363 BZY524363 CJU524363 CTQ524363 DDM524363 DNI524363 DXE524363 EHA524363 EQW524363 FAS524363 FKO524363 FUK524363 GEG524363 GOC524363 GXY524363 HHU524363 HRQ524363 IBM524363 ILI524363 IVE524363 JFA524363 JOW524363 JYS524363 KIO524363 KSK524363 LCG524363 LMC524363 LVY524363 MFU524363 MPQ524363 MZM524363 NJI524363 NTE524363 ODA524363 OMW524363 OWS524363 PGO524363 PQK524363 QAG524363 QKC524363 QTY524363 RDU524363 RNQ524363 RXM524363 SHI524363 SRE524363 TBA524363 TKW524363 TUS524363 UEO524363 UOK524363 UYG524363 VIC524363 VRY524363 WBU524363 WLQ524363 WVM524363 E589899 JA589899 SW589899 ACS589899 AMO589899 AWK589899 BGG589899 BQC589899 BZY589899 CJU589899 CTQ589899 DDM589899 DNI589899 DXE589899 EHA589899 EQW589899 FAS589899 FKO589899 FUK589899 GEG589899 GOC589899 GXY589899 HHU589899 HRQ589899 IBM589899 ILI589899 IVE589899 JFA589899 JOW589899 JYS589899 KIO589899 KSK589899 LCG589899 LMC589899 LVY589899 MFU589899 MPQ589899 MZM589899 NJI589899 NTE589899 ODA589899 OMW589899 OWS589899 PGO589899 PQK589899 QAG589899 QKC589899 QTY589899 RDU589899 RNQ589899 RXM589899 SHI589899 SRE589899 TBA589899 TKW589899 TUS589899 UEO589899 UOK589899 UYG589899 VIC589899 VRY589899 WBU589899 WLQ589899 WVM589899 E655435 JA655435 SW655435 ACS655435 AMO655435 AWK655435 BGG655435 BQC655435 BZY655435 CJU655435 CTQ655435 DDM655435 DNI655435 DXE655435 EHA655435 EQW655435 FAS655435 FKO655435 FUK655435 GEG655435 GOC655435 GXY655435 HHU655435 HRQ655435 IBM655435 ILI655435 IVE655435 JFA655435 JOW655435 JYS655435 KIO655435 KSK655435 LCG655435 LMC655435 LVY655435 MFU655435 MPQ655435 MZM655435 NJI655435 NTE655435 ODA655435 OMW655435 OWS655435 PGO655435 PQK655435 QAG655435 QKC655435 QTY655435 RDU655435 RNQ655435 RXM655435 SHI655435 SRE655435 TBA655435 TKW655435 TUS655435 UEO655435 UOK655435 UYG655435 VIC655435 VRY655435 WBU655435 WLQ655435 WVM655435 E720971 JA720971 SW720971 ACS720971 AMO720971 AWK720971 BGG720971 BQC720971 BZY720971 CJU720971 CTQ720971 DDM720971 DNI720971 DXE720971 EHA720971 EQW720971 FAS720971 FKO720971 FUK720971 GEG720971 GOC720971 GXY720971 HHU720971 HRQ720971 IBM720971 ILI720971 IVE720971 JFA720971 JOW720971 JYS720971 KIO720971 KSK720971 LCG720971 LMC720971 LVY720971 MFU720971 MPQ720971 MZM720971 NJI720971 NTE720971 ODA720971 OMW720971 OWS720971 PGO720971 PQK720971 QAG720971 QKC720971 QTY720971 RDU720971 RNQ720971 RXM720971 SHI720971 SRE720971 TBA720971 TKW720971 TUS720971 UEO720971 UOK720971 UYG720971 VIC720971 VRY720971 WBU720971 WLQ720971 WVM720971 E786507 JA786507 SW786507 ACS786507 AMO786507 AWK786507 BGG786507 BQC786507 BZY786507 CJU786507 CTQ786507 DDM786507 DNI786507 DXE786507 EHA786507 EQW786507 FAS786507 FKO786507 FUK786507 GEG786507 GOC786507 GXY786507 HHU786507 HRQ786507 IBM786507 ILI786507 IVE786507 JFA786507 JOW786507 JYS786507 KIO786507 KSK786507 LCG786507 LMC786507 LVY786507 MFU786507 MPQ786507 MZM786507 NJI786507 NTE786507 ODA786507 OMW786507 OWS786507 PGO786507 PQK786507 QAG786507 QKC786507 QTY786507 RDU786507 RNQ786507 RXM786507 SHI786507 SRE786507 TBA786507 TKW786507 TUS786507 UEO786507 UOK786507 UYG786507 VIC786507 VRY786507 WBU786507 WLQ786507 WVM786507 E852043 JA852043 SW852043 ACS852043 AMO852043 AWK852043 BGG852043 BQC852043 BZY852043 CJU852043 CTQ852043 DDM852043 DNI852043 DXE852043 EHA852043 EQW852043 FAS852043 FKO852043 FUK852043 GEG852043 GOC852043 GXY852043 HHU852043 HRQ852043 IBM852043 ILI852043 IVE852043 JFA852043 JOW852043 JYS852043 KIO852043 KSK852043 LCG852043 LMC852043 LVY852043 MFU852043 MPQ852043 MZM852043 NJI852043 NTE852043 ODA852043 OMW852043 OWS852043 PGO852043 PQK852043 QAG852043 QKC852043 QTY852043 RDU852043 RNQ852043 RXM852043 SHI852043 SRE852043 TBA852043 TKW852043 TUS852043 UEO852043 UOK852043 UYG852043 VIC852043 VRY852043 WBU852043 WLQ852043 WVM852043 E917579 JA917579 SW917579 ACS917579 AMO917579 AWK917579 BGG917579 BQC917579 BZY917579 CJU917579 CTQ917579 DDM917579 DNI917579 DXE917579 EHA917579 EQW917579 FAS917579 FKO917579 FUK917579 GEG917579 GOC917579 GXY917579 HHU917579 HRQ917579 IBM917579 ILI917579 IVE917579 JFA917579 JOW917579 JYS917579 KIO917579 KSK917579 LCG917579 LMC917579 LVY917579 MFU917579 MPQ917579 MZM917579 NJI917579 NTE917579 ODA917579 OMW917579 OWS917579 PGO917579 PQK917579 QAG917579 QKC917579 QTY917579 RDU917579 RNQ917579 RXM917579 SHI917579 SRE917579 TBA917579 TKW917579 TUS917579 UEO917579 UOK917579 UYG917579 VIC917579 VRY917579 WBU917579 WLQ917579 WVM917579 E983115 JA983115 SW983115 ACS983115 AMO983115 AWK983115 BGG983115 BQC983115 BZY983115 CJU983115 CTQ983115 DDM983115 DNI983115 DXE983115 EHA983115 EQW983115 FAS983115 FKO983115 FUK983115 GEG983115 GOC983115 GXY983115 HHU983115 HRQ983115 IBM983115 ILI983115 IVE983115 JFA983115 JOW983115 JYS983115 KIO983115 KSK983115 LCG983115 LMC983115 LVY983115 MFU983115 MPQ983115 MZM983115 NJI983115 NTE983115 ODA983115 OMW983115 OWS983115 PGO983115 PQK983115 QAG983115 QKC983115 QTY983115 RDU983115 RNQ983115 RXM983115 SHI983115 SRE983115 TBA983115 TKW983115 TUS983115 UEO983115 UOK983115 UYG983115 VIC983115 VRY983115 WBU983115 WLQ983115 WVM983115 C75 IY75 SU75 ACQ75 AMM75 AWI75 BGE75 BQA75 BZW75 CJS75 CTO75 DDK75 DNG75 DXC75 EGY75 EQU75 FAQ75 FKM75 FUI75 GEE75 GOA75 GXW75 HHS75 HRO75 IBK75 ILG75 IVC75 JEY75 JOU75 JYQ75 KIM75 KSI75 LCE75 LMA75 LVW75 MFS75 MPO75 MZK75 NJG75 NTC75 OCY75 OMU75 OWQ75 PGM75 PQI75 QAE75 QKA75 QTW75 RDS75 RNO75 RXK75 SHG75 SRC75 TAY75 TKU75 TUQ75 UEM75 UOI75 UYE75 VIA75 VRW75 WBS75 WLO75 WVK75 C65611 IY65611 SU65611 ACQ65611 AMM65611 AWI65611 BGE65611 BQA65611 BZW65611 CJS65611 CTO65611 DDK65611 DNG65611 DXC65611 EGY65611 EQU65611 FAQ65611 FKM65611 FUI65611 GEE65611 GOA65611 GXW65611 HHS65611 HRO65611 IBK65611 ILG65611 IVC65611 JEY65611 JOU65611 JYQ65611 KIM65611 KSI65611 LCE65611 LMA65611 LVW65611 MFS65611 MPO65611 MZK65611 NJG65611 NTC65611 OCY65611 OMU65611 OWQ65611 PGM65611 PQI65611 QAE65611 QKA65611 QTW65611 RDS65611 RNO65611 RXK65611 SHG65611 SRC65611 TAY65611 TKU65611 TUQ65611 UEM65611 UOI65611 UYE65611 VIA65611 VRW65611 WBS65611 WLO65611 WVK65611 C131147 IY131147 SU131147 ACQ131147 AMM131147 AWI131147 BGE131147 BQA131147 BZW131147 CJS131147 CTO131147 DDK131147 DNG131147 DXC131147 EGY131147 EQU131147 FAQ131147 FKM131147 FUI131147 GEE131147 GOA131147 GXW131147 HHS131147 HRO131147 IBK131147 ILG131147 IVC131147 JEY131147 JOU131147 JYQ131147 KIM131147 KSI131147 LCE131147 LMA131147 LVW131147 MFS131147 MPO131147 MZK131147 NJG131147 NTC131147 OCY131147 OMU131147 OWQ131147 PGM131147 PQI131147 QAE131147 QKA131147 QTW131147 RDS131147 RNO131147 RXK131147 SHG131147 SRC131147 TAY131147 TKU131147 TUQ131147 UEM131147 UOI131147 UYE131147 VIA131147 VRW131147 WBS131147 WLO131147 WVK131147 C196683 IY196683 SU196683 ACQ196683 AMM196683 AWI196683 BGE196683 BQA196683 BZW196683 CJS196683 CTO196683 DDK196683 DNG196683 DXC196683 EGY196683 EQU196683 FAQ196683 FKM196683 FUI196683 GEE196683 GOA196683 GXW196683 HHS196683 HRO196683 IBK196683 ILG196683 IVC196683 JEY196683 JOU196683 JYQ196683 KIM196683 KSI196683 LCE196683 LMA196683 LVW196683 MFS196683 MPO196683 MZK196683 NJG196683 NTC196683 OCY196683 OMU196683 OWQ196683 PGM196683 PQI196683 QAE196683 QKA196683 QTW196683 RDS196683 RNO196683 RXK196683 SHG196683 SRC196683 TAY196683 TKU196683 TUQ196683 UEM196683 UOI196683 UYE196683 VIA196683 VRW196683 WBS196683 WLO196683 WVK196683 C262219 IY262219 SU262219 ACQ262219 AMM262219 AWI262219 BGE262219 BQA262219 BZW262219 CJS262219 CTO262219 DDK262219 DNG262219 DXC262219 EGY262219 EQU262219 FAQ262219 FKM262219 FUI262219 GEE262219 GOA262219 GXW262219 HHS262219 HRO262219 IBK262219 ILG262219 IVC262219 JEY262219 JOU262219 JYQ262219 KIM262219 KSI262219 LCE262219 LMA262219 LVW262219 MFS262219 MPO262219 MZK262219 NJG262219 NTC262219 OCY262219 OMU262219 OWQ262219 PGM262219 PQI262219 QAE262219 QKA262219 QTW262219 RDS262219 RNO262219 RXK262219 SHG262219 SRC262219 TAY262219 TKU262219 TUQ262219 UEM262219 UOI262219 UYE262219 VIA262219 VRW262219 WBS262219 WLO262219 WVK262219 C327755 IY327755 SU327755 ACQ327755 AMM327755 AWI327755 BGE327755 BQA327755 BZW327755 CJS327755 CTO327755 DDK327755 DNG327755 DXC327755 EGY327755 EQU327755 FAQ327755 FKM327755 FUI327755 GEE327755 GOA327755 GXW327755 HHS327755 HRO327755 IBK327755 ILG327755 IVC327755 JEY327755 JOU327755 JYQ327755 KIM327755 KSI327755 LCE327755 LMA327755 LVW327755 MFS327755 MPO327755 MZK327755 NJG327755 NTC327755 OCY327755 OMU327755 OWQ327755 PGM327755 PQI327755 QAE327755 QKA327755 QTW327755 RDS327755 RNO327755 RXK327755 SHG327755 SRC327755 TAY327755 TKU327755 TUQ327755 UEM327755 UOI327755 UYE327755 VIA327755 VRW327755 WBS327755 WLO327755 WVK327755 C393291 IY393291 SU393291 ACQ393291 AMM393291 AWI393291 BGE393291 BQA393291 BZW393291 CJS393291 CTO393291 DDK393291 DNG393291 DXC393291 EGY393291 EQU393291 FAQ393291 FKM393291 FUI393291 GEE393291 GOA393291 GXW393291 HHS393291 HRO393291 IBK393291 ILG393291 IVC393291 JEY393291 JOU393291 JYQ393291 KIM393291 KSI393291 LCE393291 LMA393291 LVW393291 MFS393291 MPO393291 MZK393291 NJG393291 NTC393291 OCY393291 OMU393291 OWQ393291 PGM393291 PQI393291 QAE393291 QKA393291 QTW393291 RDS393291 RNO393291 RXK393291 SHG393291 SRC393291 TAY393291 TKU393291 TUQ393291 UEM393291 UOI393291 UYE393291 VIA393291 VRW393291 WBS393291 WLO393291 WVK393291 C458827 IY458827 SU458827 ACQ458827 AMM458827 AWI458827 BGE458827 BQA458827 BZW458827 CJS458827 CTO458827 DDK458827 DNG458827 DXC458827 EGY458827 EQU458827 FAQ458827 FKM458827 FUI458827 GEE458827 GOA458827 GXW458827 HHS458827 HRO458827 IBK458827 ILG458827 IVC458827 JEY458827 JOU458827 JYQ458827 KIM458827 KSI458827 LCE458827 LMA458827 LVW458827 MFS458827 MPO458827 MZK458827 NJG458827 NTC458827 OCY458827 OMU458827 OWQ458827 PGM458827 PQI458827 QAE458827 QKA458827 QTW458827 RDS458827 RNO458827 RXK458827 SHG458827 SRC458827 TAY458827 TKU458827 TUQ458827 UEM458827 UOI458827 UYE458827 VIA458827 VRW458827 WBS458827 WLO458827 WVK458827 C524363 IY524363 SU524363 ACQ524363 AMM524363 AWI524363 BGE524363 BQA524363 BZW524363 CJS524363 CTO524363 DDK524363 DNG524363 DXC524363 EGY524363 EQU524363 FAQ524363 FKM524363 FUI524363 GEE524363 GOA524363 GXW524363 HHS524363 HRO524363 IBK524363 ILG524363 IVC524363 JEY524363 JOU524363 JYQ524363 KIM524363 KSI524363 LCE524363 LMA524363 LVW524363 MFS524363 MPO524363 MZK524363 NJG524363 NTC524363 OCY524363 OMU524363 OWQ524363 PGM524363 PQI524363 QAE524363 QKA524363 QTW524363 RDS524363 RNO524363 RXK524363 SHG524363 SRC524363 TAY524363 TKU524363 TUQ524363 UEM524363 UOI524363 UYE524363 VIA524363 VRW524363 WBS524363 WLO524363 WVK524363 C589899 IY589899 SU589899 ACQ589899 AMM589899 AWI589899 BGE589899 BQA589899 BZW589899 CJS589899 CTO589899 DDK589899 DNG589899 DXC589899 EGY589899 EQU589899 FAQ589899 FKM589899 FUI589899 GEE589899 GOA589899 GXW589899 HHS589899 HRO589899 IBK589899 ILG589899 IVC589899 JEY589899 JOU589899 JYQ589899 KIM589899 KSI589899 LCE589899 LMA589899 LVW589899 MFS589899 MPO589899 MZK589899 NJG589899 NTC589899 OCY589899 OMU589899 OWQ589899 PGM589899 PQI589899 QAE589899 QKA589899 QTW589899 RDS589899 RNO589899 RXK589899 SHG589899 SRC589899 TAY589899 TKU589899 TUQ589899 UEM589899 UOI589899 UYE589899 VIA589899 VRW589899 WBS589899 WLO589899 WVK589899 C655435 IY655435 SU655435 ACQ655435 AMM655435 AWI655435 BGE655435 BQA655435 BZW655435 CJS655435 CTO655435 DDK655435 DNG655435 DXC655435 EGY655435 EQU655435 FAQ655435 FKM655435 FUI655435 GEE655435 GOA655435 GXW655435 HHS655435 HRO655435 IBK655435 ILG655435 IVC655435 JEY655435 JOU655435 JYQ655435 KIM655435 KSI655435 LCE655435 LMA655435 LVW655435 MFS655435 MPO655435 MZK655435 NJG655435 NTC655435 OCY655435 OMU655435 OWQ655435 PGM655435 PQI655435 QAE655435 QKA655435 QTW655435 RDS655435 RNO655435 RXK655435 SHG655435 SRC655435 TAY655435 TKU655435 TUQ655435 UEM655435 UOI655435 UYE655435 VIA655435 VRW655435 WBS655435 WLO655435 WVK655435 C720971 IY720971 SU720971 ACQ720971 AMM720971 AWI720971 BGE720971 BQA720971 BZW720971 CJS720971 CTO720971 DDK720971 DNG720971 DXC720971 EGY720971 EQU720971 FAQ720971 FKM720971 FUI720971 GEE720971 GOA720971 GXW720971 HHS720971 HRO720971 IBK720971 ILG720971 IVC720971 JEY720971 JOU720971 JYQ720971 KIM720971 KSI720971 LCE720971 LMA720971 LVW720971 MFS720971 MPO720971 MZK720971 NJG720971 NTC720971 OCY720971 OMU720971 OWQ720971 PGM720971 PQI720971 QAE720971 QKA720971 QTW720971 RDS720971 RNO720971 RXK720971 SHG720971 SRC720971 TAY720971 TKU720971 TUQ720971 UEM720971 UOI720971 UYE720971 VIA720971 VRW720971 WBS720971 WLO720971 WVK720971 C786507 IY786507 SU786507 ACQ786507 AMM786507 AWI786507 BGE786507 BQA786507 BZW786507 CJS786507 CTO786507 DDK786507 DNG786507 DXC786507 EGY786507 EQU786507 FAQ786507 FKM786507 FUI786507 GEE786507 GOA786507 GXW786507 HHS786507 HRO786507 IBK786507 ILG786507 IVC786507 JEY786507 JOU786507 JYQ786507 KIM786507 KSI786507 LCE786507 LMA786507 LVW786507 MFS786507 MPO786507 MZK786507 NJG786507 NTC786507 OCY786507 OMU786507 OWQ786507 PGM786507 PQI786507 QAE786507 QKA786507 QTW786507 RDS786507 RNO786507 RXK786507 SHG786507 SRC786507 TAY786507 TKU786507 TUQ786507 UEM786507 UOI786507 UYE786507 VIA786507 VRW786507 WBS786507 WLO786507 WVK786507 C852043 IY852043 SU852043 ACQ852043 AMM852043 AWI852043 BGE852043 BQA852043 BZW852043 CJS852043 CTO852043 DDK852043 DNG852043 DXC852043 EGY852043 EQU852043 FAQ852043 FKM852043 FUI852043 GEE852043 GOA852043 GXW852043 HHS852043 HRO852043 IBK852043 ILG852043 IVC852043 JEY852043 JOU852043 JYQ852043 KIM852043 KSI852043 LCE852043 LMA852043 LVW852043 MFS852043 MPO852043 MZK852043 NJG852043 NTC852043 OCY852043 OMU852043 OWQ852043 PGM852043 PQI852043 QAE852043 QKA852043 QTW852043 RDS852043 RNO852043 RXK852043 SHG852043 SRC852043 TAY852043 TKU852043 TUQ852043 UEM852043 UOI852043 UYE852043 VIA852043 VRW852043 WBS852043 WLO852043 WVK852043 C917579 IY917579 SU917579 ACQ917579 AMM917579 AWI917579 BGE917579 BQA917579 BZW917579 CJS917579 CTO917579 DDK917579 DNG917579 DXC917579 EGY917579 EQU917579 FAQ917579 FKM917579 FUI917579 GEE917579 GOA917579 GXW917579 HHS917579 HRO917579 IBK917579 ILG917579 IVC917579 JEY917579 JOU917579 JYQ917579 KIM917579 KSI917579 LCE917579 LMA917579 LVW917579 MFS917579 MPO917579 MZK917579 NJG917579 NTC917579 OCY917579 OMU917579 OWQ917579 PGM917579 PQI917579 QAE917579 QKA917579 QTW917579 RDS917579 RNO917579 RXK917579 SHG917579 SRC917579 TAY917579 TKU917579 TUQ917579 UEM917579 UOI917579 UYE917579 VIA917579 VRW917579 WBS917579 WLO917579 WVK917579 C983115 IY983115 SU983115 ACQ983115 AMM983115 AWI983115 BGE983115 BQA983115 BZW983115 CJS983115 CTO983115 DDK983115 DNG983115 DXC983115 EGY983115 EQU983115 FAQ983115 FKM983115 FUI983115 GEE983115 GOA983115 GXW983115 HHS983115 HRO983115 IBK983115 ILG983115 IVC983115 JEY983115 JOU983115 JYQ983115 KIM983115 KSI983115 LCE983115 LMA983115 LVW983115 MFS983115 MPO983115 MZK983115 NJG983115 NTC983115 OCY983115 OMU983115 OWQ983115 PGM983115 PQI983115 QAE983115 QKA983115 QTW983115 RDS983115 RNO983115 RXK983115 SHG983115 SRC983115 TAY983115 TKU983115 TUQ983115 UEM983115 UOI983115 UYE983115 VIA983115 VRW983115 WBS983115 WLO983115 WVK983115</xm:sqref>
        </x14:dataValidation>
        <x14:dataValidation type="list" allowBlank="1" showInputMessage="1" showErrorMessage="1">
          <x14:formula1>
            <xm:f>GRUPO</xm:f>
          </x14:formula1>
          <xm: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A69 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A75 IW75 SS75 ACO75 AMK75 AWG75 BGC75 BPY75 BZU75 CJQ75 CTM75 DDI75 DNE75 DXA75 EGW75 EQS75 FAO75 FKK75 FUG75 GEC75 GNY75 GXU75 HHQ75 HRM75 IBI75 ILE75 IVA75 JEW75 JOS75 JYO75 KIK75 KSG75 LCC75 LLY75 LVU75 MFQ75 MPM75 MZI75 NJE75 NTA75 OCW75 OMS75 OWO75 PGK75 PQG75 QAC75 QJY75 QTU75 RDQ75 RNM75 RXI75 SHE75 SRA75 TAW75 TKS75 TUO75 UEK75 UOG75 UYC75 VHY75 VRU75 WBQ75 WLM75 WVI75 A65611 IW65611 SS65611 ACO65611 AMK65611 AWG65611 BGC65611 BPY65611 BZU65611 CJQ65611 CTM65611 DDI65611 DNE65611 DXA65611 EGW65611 EQS65611 FAO65611 FKK65611 FUG65611 GEC65611 GNY65611 GXU65611 HHQ65611 HRM65611 IBI65611 ILE65611 IVA65611 JEW65611 JOS65611 JYO65611 KIK65611 KSG65611 LCC65611 LLY65611 LVU65611 MFQ65611 MPM65611 MZI65611 NJE65611 NTA65611 OCW65611 OMS65611 OWO65611 PGK65611 PQG65611 QAC65611 QJY65611 QTU65611 RDQ65611 RNM65611 RXI65611 SHE65611 SRA65611 TAW65611 TKS65611 TUO65611 UEK65611 UOG65611 UYC65611 VHY65611 VRU65611 WBQ65611 WLM65611 WVI65611 A131147 IW131147 SS131147 ACO131147 AMK131147 AWG131147 BGC131147 BPY131147 BZU131147 CJQ131147 CTM131147 DDI131147 DNE131147 DXA131147 EGW131147 EQS131147 FAO131147 FKK131147 FUG131147 GEC131147 GNY131147 GXU131147 HHQ131147 HRM131147 IBI131147 ILE131147 IVA131147 JEW131147 JOS131147 JYO131147 KIK131147 KSG131147 LCC131147 LLY131147 LVU131147 MFQ131147 MPM131147 MZI131147 NJE131147 NTA131147 OCW131147 OMS131147 OWO131147 PGK131147 PQG131147 QAC131147 QJY131147 QTU131147 RDQ131147 RNM131147 RXI131147 SHE131147 SRA131147 TAW131147 TKS131147 TUO131147 UEK131147 UOG131147 UYC131147 VHY131147 VRU131147 WBQ131147 WLM131147 WVI131147 A196683 IW196683 SS196683 ACO196683 AMK196683 AWG196683 BGC196683 BPY196683 BZU196683 CJQ196683 CTM196683 DDI196683 DNE196683 DXA196683 EGW196683 EQS196683 FAO196683 FKK196683 FUG196683 GEC196683 GNY196683 GXU196683 HHQ196683 HRM196683 IBI196683 ILE196683 IVA196683 JEW196683 JOS196683 JYO196683 KIK196683 KSG196683 LCC196683 LLY196683 LVU196683 MFQ196683 MPM196683 MZI196683 NJE196683 NTA196683 OCW196683 OMS196683 OWO196683 PGK196683 PQG196683 QAC196683 QJY196683 QTU196683 RDQ196683 RNM196683 RXI196683 SHE196683 SRA196683 TAW196683 TKS196683 TUO196683 UEK196683 UOG196683 UYC196683 VHY196683 VRU196683 WBQ196683 WLM196683 WVI196683 A262219 IW262219 SS262219 ACO262219 AMK262219 AWG262219 BGC262219 BPY262219 BZU262219 CJQ262219 CTM262219 DDI262219 DNE262219 DXA262219 EGW262219 EQS262219 FAO262219 FKK262219 FUG262219 GEC262219 GNY262219 GXU262219 HHQ262219 HRM262219 IBI262219 ILE262219 IVA262219 JEW262219 JOS262219 JYO262219 KIK262219 KSG262219 LCC262219 LLY262219 LVU262219 MFQ262219 MPM262219 MZI262219 NJE262219 NTA262219 OCW262219 OMS262219 OWO262219 PGK262219 PQG262219 QAC262219 QJY262219 QTU262219 RDQ262219 RNM262219 RXI262219 SHE262219 SRA262219 TAW262219 TKS262219 TUO262219 UEK262219 UOG262219 UYC262219 VHY262219 VRU262219 WBQ262219 WLM262219 WVI262219 A327755 IW327755 SS327755 ACO327755 AMK327755 AWG327755 BGC327755 BPY327755 BZU327755 CJQ327755 CTM327755 DDI327755 DNE327755 DXA327755 EGW327755 EQS327755 FAO327755 FKK327755 FUG327755 GEC327755 GNY327755 GXU327755 HHQ327755 HRM327755 IBI327755 ILE327755 IVA327755 JEW327755 JOS327755 JYO327755 KIK327755 KSG327755 LCC327755 LLY327755 LVU327755 MFQ327755 MPM327755 MZI327755 NJE327755 NTA327755 OCW327755 OMS327755 OWO327755 PGK327755 PQG327755 QAC327755 QJY327755 QTU327755 RDQ327755 RNM327755 RXI327755 SHE327755 SRA327755 TAW327755 TKS327755 TUO327755 UEK327755 UOG327755 UYC327755 VHY327755 VRU327755 WBQ327755 WLM327755 WVI327755 A393291 IW393291 SS393291 ACO393291 AMK393291 AWG393291 BGC393291 BPY393291 BZU393291 CJQ393291 CTM393291 DDI393291 DNE393291 DXA393291 EGW393291 EQS393291 FAO393291 FKK393291 FUG393291 GEC393291 GNY393291 GXU393291 HHQ393291 HRM393291 IBI393291 ILE393291 IVA393291 JEW393291 JOS393291 JYO393291 KIK393291 KSG393291 LCC393291 LLY393291 LVU393291 MFQ393291 MPM393291 MZI393291 NJE393291 NTA393291 OCW393291 OMS393291 OWO393291 PGK393291 PQG393291 QAC393291 QJY393291 QTU393291 RDQ393291 RNM393291 RXI393291 SHE393291 SRA393291 TAW393291 TKS393291 TUO393291 UEK393291 UOG393291 UYC393291 VHY393291 VRU393291 WBQ393291 WLM393291 WVI393291 A458827 IW458827 SS458827 ACO458827 AMK458827 AWG458827 BGC458827 BPY458827 BZU458827 CJQ458827 CTM458827 DDI458827 DNE458827 DXA458827 EGW458827 EQS458827 FAO458827 FKK458827 FUG458827 GEC458827 GNY458827 GXU458827 HHQ458827 HRM458827 IBI458827 ILE458827 IVA458827 JEW458827 JOS458827 JYO458827 KIK458827 KSG458827 LCC458827 LLY458827 LVU458827 MFQ458827 MPM458827 MZI458827 NJE458827 NTA458827 OCW458827 OMS458827 OWO458827 PGK458827 PQG458827 QAC458827 QJY458827 QTU458827 RDQ458827 RNM458827 RXI458827 SHE458827 SRA458827 TAW458827 TKS458827 TUO458827 UEK458827 UOG458827 UYC458827 VHY458827 VRU458827 WBQ458827 WLM458827 WVI458827 A524363 IW524363 SS524363 ACO524363 AMK524363 AWG524363 BGC524363 BPY524363 BZU524363 CJQ524363 CTM524363 DDI524363 DNE524363 DXA524363 EGW524363 EQS524363 FAO524363 FKK524363 FUG524363 GEC524363 GNY524363 GXU524363 HHQ524363 HRM524363 IBI524363 ILE524363 IVA524363 JEW524363 JOS524363 JYO524363 KIK524363 KSG524363 LCC524363 LLY524363 LVU524363 MFQ524363 MPM524363 MZI524363 NJE524363 NTA524363 OCW524363 OMS524363 OWO524363 PGK524363 PQG524363 QAC524363 QJY524363 QTU524363 RDQ524363 RNM524363 RXI524363 SHE524363 SRA524363 TAW524363 TKS524363 TUO524363 UEK524363 UOG524363 UYC524363 VHY524363 VRU524363 WBQ524363 WLM524363 WVI524363 A589899 IW589899 SS589899 ACO589899 AMK589899 AWG589899 BGC589899 BPY589899 BZU589899 CJQ589899 CTM589899 DDI589899 DNE589899 DXA589899 EGW589899 EQS589899 FAO589899 FKK589899 FUG589899 GEC589899 GNY589899 GXU589899 HHQ589899 HRM589899 IBI589899 ILE589899 IVA589899 JEW589899 JOS589899 JYO589899 KIK589899 KSG589899 LCC589899 LLY589899 LVU589899 MFQ589899 MPM589899 MZI589899 NJE589899 NTA589899 OCW589899 OMS589899 OWO589899 PGK589899 PQG589899 QAC589899 QJY589899 QTU589899 RDQ589899 RNM589899 RXI589899 SHE589899 SRA589899 TAW589899 TKS589899 TUO589899 UEK589899 UOG589899 UYC589899 VHY589899 VRU589899 WBQ589899 WLM589899 WVI589899 A655435 IW655435 SS655435 ACO655435 AMK655435 AWG655435 BGC655435 BPY655435 BZU655435 CJQ655435 CTM655435 DDI655435 DNE655435 DXA655435 EGW655435 EQS655435 FAO655435 FKK655435 FUG655435 GEC655435 GNY655435 GXU655435 HHQ655435 HRM655435 IBI655435 ILE655435 IVA655435 JEW655435 JOS655435 JYO655435 KIK655435 KSG655435 LCC655435 LLY655435 LVU655435 MFQ655435 MPM655435 MZI655435 NJE655435 NTA655435 OCW655435 OMS655435 OWO655435 PGK655435 PQG655435 QAC655435 QJY655435 QTU655435 RDQ655435 RNM655435 RXI655435 SHE655435 SRA655435 TAW655435 TKS655435 TUO655435 UEK655435 UOG655435 UYC655435 VHY655435 VRU655435 WBQ655435 WLM655435 WVI655435 A720971 IW720971 SS720971 ACO720971 AMK720971 AWG720971 BGC720971 BPY720971 BZU720971 CJQ720971 CTM720971 DDI720971 DNE720971 DXA720971 EGW720971 EQS720971 FAO720971 FKK720971 FUG720971 GEC720971 GNY720971 GXU720971 HHQ720971 HRM720971 IBI720971 ILE720971 IVA720971 JEW720971 JOS720971 JYO720971 KIK720971 KSG720971 LCC720971 LLY720971 LVU720971 MFQ720971 MPM720971 MZI720971 NJE720971 NTA720971 OCW720971 OMS720971 OWO720971 PGK720971 PQG720971 QAC720971 QJY720971 QTU720971 RDQ720971 RNM720971 RXI720971 SHE720971 SRA720971 TAW720971 TKS720971 TUO720971 UEK720971 UOG720971 UYC720971 VHY720971 VRU720971 WBQ720971 WLM720971 WVI720971 A786507 IW786507 SS786507 ACO786507 AMK786507 AWG786507 BGC786507 BPY786507 BZU786507 CJQ786507 CTM786507 DDI786507 DNE786507 DXA786507 EGW786507 EQS786507 FAO786507 FKK786507 FUG786507 GEC786507 GNY786507 GXU786507 HHQ786507 HRM786507 IBI786507 ILE786507 IVA786507 JEW786507 JOS786507 JYO786507 KIK786507 KSG786507 LCC786507 LLY786507 LVU786507 MFQ786507 MPM786507 MZI786507 NJE786507 NTA786507 OCW786507 OMS786507 OWO786507 PGK786507 PQG786507 QAC786507 QJY786507 QTU786507 RDQ786507 RNM786507 RXI786507 SHE786507 SRA786507 TAW786507 TKS786507 TUO786507 UEK786507 UOG786507 UYC786507 VHY786507 VRU786507 WBQ786507 WLM786507 WVI786507 A852043 IW852043 SS852043 ACO852043 AMK852043 AWG852043 BGC852043 BPY852043 BZU852043 CJQ852043 CTM852043 DDI852043 DNE852043 DXA852043 EGW852043 EQS852043 FAO852043 FKK852043 FUG852043 GEC852043 GNY852043 GXU852043 HHQ852043 HRM852043 IBI852043 ILE852043 IVA852043 JEW852043 JOS852043 JYO852043 KIK852043 KSG852043 LCC852043 LLY852043 LVU852043 MFQ852043 MPM852043 MZI852043 NJE852043 NTA852043 OCW852043 OMS852043 OWO852043 PGK852043 PQG852043 QAC852043 QJY852043 QTU852043 RDQ852043 RNM852043 RXI852043 SHE852043 SRA852043 TAW852043 TKS852043 TUO852043 UEK852043 UOG852043 UYC852043 VHY852043 VRU852043 WBQ852043 WLM852043 WVI852043 A917579 IW917579 SS917579 ACO917579 AMK917579 AWG917579 BGC917579 BPY917579 BZU917579 CJQ917579 CTM917579 DDI917579 DNE917579 DXA917579 EGW917579 EQS917579 FAO917579 FKK917579 FUG917579 GEC917579 GNY917579 GXU917579 HHQ917579 HRM917579 IBI917579 ILE917579 IVA917579 JEW917579 JOS917579 JYO917579 KIK917579 KSG917579 LCC917579 LLY917579 LVU917579 MFQ917579 MPM917579 MZI917579 NJE917579 NTA917579 OCW917579 OMS917579 OWO917579 PGK917579 PQG917579 QAC917579 QJY917579 QTU917579 RDQ917579 RNM917579 RXI917579 SHE917579 SRA917579 TAW917579 TKS917579 TUO917579 UEK917579 UOG917579 UYC917579 VHY917579 VRU917579 WBQ917579 WLM917579 WVI917579 A983115 IW983115 SS983115 ACO983115 AMK983115 AWG983115 BGC983115 BPY983115 BZU983115 CJQ983115 CTM983115 DDI983115 DNE983115 DXA983115 EGW983115 EQS983115 FAO983115 FKK983115 FUG983115 GEC983115 GNY983115 GXU983115 HHQ983115 HRM983115 IBI983115 ILE983115 IVA983115 JEW983115 JOS983115 JYO983115 KIK983115 KSG983115 LCC983115 LLY983115 LVU983115 MFQ983115 MPM983115 MZI983115 NJE983115 NTA983115 OCW983115 OMS983115 OWO983115 PGK983115 PQG983115 QAC983115 QJY983115 QTU983115 RDQ983115 RNM983115 RXI983115 SHE983115 SRA983115 TAW983115 TKS983115 TUO983115 UEK983115 UOG983115 UYC983115 VHY983115 VRU983115 WBQ983115 WLM983115 WVI983115</xm:sqref>
        </x14:dataValidation>
        <x14:dataValidation type="list" allowBlank="1" showInputMessage="1" showErrorMessage="1">
          <x14:formula1>
            <xm:f>scores</xm:f>
          </x14:formula1>
          <xm: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F69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F65605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F131141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F196677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F262213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F327749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F393285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F458821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F524357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F589893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F655429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F720965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F786501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F852037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F917573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F983109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F75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F65611 JB65611 SX65611 ACT65611 AMP65611 AWL65611 BGH65611 BQD65611 BZZ65611 CJV65611 CTR65611 DDN65611 DNJ65611 DXF65611 EHB65611 EQX65611 FAT65611 FKP65611 FUL65611 GEH65611 GOD65611 GXZ65611 HHV65611 HRR65611 IBN65611 ILJ65611 IVF65611 JFB65611 JOX65611 JYT65611 KIP65611 KSL65611 LCH65611 LMD65611 LVZ65611 MFV65611 MPR65611 MZN65611 NJJ65611 NTF65611 ODB65611 OMX65611 OWT65611 PGP65611 PQL65611 QAH65611 QKD65611 QTZ65611 RDV65611 RNR65611 RXN65611 SHJ65611 SRF65611 TBB65611 TKX65611 TUT65611 UEP65611 UOL65611 UYH65611 VID65611 VRZ65611 WBV65611 WLR65611 WVN65611 F131147 JB131147 SX131147 ACT131147 AMP131147 AWL131147 BGH131147 BQD131147 BZZ131147 CJV131147 CTR131147 DDN131147 DNJ131147 DXF131147 EHB131147 EQX131147 FAT131147 FKP131147 FUL131147 GEH131147 GOD131147 GXZ131147 HHV131147 HRR131147 IBN131147 ILJ131147 IVF131147 JFB131147 JOX131147 JYT131147 KIP131147 KSL131147 LCH131147 LMD131147 LVZ131147 MFV131147 MPR131147 MZN131147 NJJ131147 NTF131147 ODB131147 OMX131147 OWT131147 PGP131147 PQL131147 QAH131147 QKD131147 QTZ131147 RDV131147 RNR131147 RXN131147 SHJ131147 SRF131147 TBB131147 TKX131147 TUT131147 UEP131147 UOL131147 UYH131147 VID131147 VRZ131147 WBV131147 WLR131147 WVN131147 F196683 JB196683 SX196683 ACT196683 AMP196683 AWL196683 BGH196683 BQD196683 BZZ196683 CJV196683 CTR196683 DDN196683 DNJ196683 DXF196683 EHB196683 EQX196683 FAT196683 FKP196683 FUL196683 GEH196683 GOD196683 GXZ196683 HHV196683 HRR196683 IBN196683 ILJ196683 IVF196683 JFB196683 JOX196683 JYT196683 KIP196683 KSL196683 LCH196683 LMD196683 LVZ196683 MFV196683 MPR196683 MZN196683 NJJ196683 NTF196683 ODB196683 OMX196683 OWT196683 PGP196683 PQL196683 QAH196683 QKD196683 QTZ196683 RDV196683 RNR196683 RXN196683 SHJ196683 SRF196683 TBB196683 TKX196683 TUT196683 UEP196683 UOL196683 UYH196683 VID196683 VRZ196683 WBV196683 WLR196683 WVN196683 F262219 JB262219 SX262219 ACT262219 AMP262219 AWL262219 BGH262219 BQD262219 BZZ262219 CJV262219 CTR262219 DDN262219 DNJ262219 DXF262219 EHB262219 EQX262219 FAT262219 FKP262219 FUL262219 GEH262219 GOD262219 GXZ262219 HHV262219 HRR262219 IBN262219 ILJ262219 IVF262219 JFB262219 JOX262219 JYT262219 KIP262219 KSL262219 LCH262219 LMD262219 LVZ262219 MFV262219 MPR262219 MZN262219 NJJ262219 NTF262219 ODB262219 OMX262219 OWT262219 PGP262219 PQL262219 QAH262219 QKD262219 QTZ262219 RDV262219 RNR262219 RXN262219 SHJ262219 SRF262219 TBB262219 TKX262219 TUT262219 UEP262219 UOL262219 UYH262219 VID262219 VRZ262219 WBV262219 WLR262219 WVN262219 F327755 JB327755 SX327755 ACT327755 AMP327755 AWL327755 BGH327755 BQD327755 BZZ327755 CJV327755 CTR327755 DDN327755 DNJ327755 DXF327755 EHB327755 EQX327755 FAT327755 FKP327755 FUL327755 GEH327755 GOD327755 GXZ327755 HHV327755 HRR327755 IBN327755 ILJ327755 IVF327755 JFB327755 JOX327755 JYT327755 KIP327755 KSL327755 LCH327755 LMD327755 LVZ327755 MFV327755 MPR327755 MZN327755 NJJ327755 NTF327755 ODB327755 OMX327755 OWT327755 PGP327755 PQL327755 QAH327755 QKD327755 QTZ327755 RDV327755 RNR327755 RXN327755 SHJ327755 SRF327755 TBB327755 TKX327755 TUT327755 UEP327755 UOL327755 UYH327755 VID327755 VRZ327755 WBV327755 WLR327755 WVN327755 F393291 JB393291 SX393291 ACT393291 AMP393291 AWL393291 BGH393291 BQD393291 BZZ393291 CJV393291 CTR393291 DDN393291 DNJ393291 DXF393291 EHB393291 EQX393291 FAT393291 FKP393291 FUL393291 GEH393291 GOD393291 GXZ393291 HHV393291 HRR393291 IBN393291 ILJ393291 IVF393291 JFB393291 JOX393291 JYT393291 KIP393291 KSL393291 LCH393291 LMD393291 LVZ393291 MFV393291 MPR393291 MZN393291 NJJ393291 NTF393291 ODB393291 OMX393291 OWT393291 PGP393291 PQL393291 QAH393291 QKD393291 QTZ393291 RDV393291 RNR393291 RXN393291 SHJ393291 SRF393291 TBB393291 TKX393291 TUT393291 UEP393291 UOL393291 UYH393291 VID393291 VRZ393291 WBV393291 WLR393291 WVN393291 F458827 JB458827 SX458827 ACT458827 AMP458827 AWL458827 BGH458827 BQD458827 BZZ458827 CJV458827 CTR458827 DDN458827 DNJ458827 DXF458827 EHB458827 EQX458827 FAT458827 FKP458827 FUL458827 GEH458827 GOD458827 GXZ458827 HHV458827 HRR458827 IBN458827 ILJ458827 IVF458827 JFB458827 JOX458827 JYT458827 KIP458827 KSL458827 LCH458827 LMD458827 LVZ458827 MFV458827 MPR458827 MZN458827 NJJ458827 NTF458827 ODB458827 OMX458827 OWT458827 PGP458827 PQL458827 QAH458827 QKD458827 QTZ458827 RDV458827 RNR458827 RXN458827 SHJ458827 SRF458827 TBB458827 TKX458827 TUT458827 UEP458827 UOL458827 UYH458827 VID458827 VRZ458827 WBV458827 WLR458827 WVN458827 F524363 JB524363 SX524363 ACT524363 AMP524363 AWL524363 BGH524363 BQD524363 BZZ524363 CJV524363 CTR524363 DDN524363 DNJ524363 DXF524363 EHB524363 EQX524363 FAT524363 FKP524363 FUL524363 GEH524363 GOD524363 GXZ524363 HHV524363 HRR524363 IBN524363 ILJ524363 IVF524363 JFB524363 JOX524363 JYT524363 KIP524363 KSL524363 LCH524363 LMD524363 LVZ524363 MFV524363 MPR524363 MZN524363 NJJ524363 NTF524363 ODB524363 OMX524363 OWT524363 PGP524363 PQL524363 QAH524363 QKD524363 QTZ524363 RDV524363 RNR524363 RXN524363 SHJ524363 SRF524363 TBB524363 TKX524363 TUT524363 UEP524363 UOL524363 UYH524363 VID524363 VRZ524363 WBV524363 WLR524363 WVN524363 F589899 JB589899 SX589899 ACT589899 AMP589899 AWL589899 BGH589899 BQD589899 BZZ589899 CJV589899 CTR589899 DDN589899 DNJ589899 DXF589899 EHB589899 EQX589899 FAT589899 FKP589899 FUL589899 GEH589899 GOD589899 GXZ589899 HHV589899 HRR589899 IBN589899 ILJ589899 IVF589899 JFB589899 JOX589899 JYT589899 KIP589899 KSL589899 LCH589899 LMD589899 LVZ589899 MFV589899 MPR589899 MZN589899 NJJ589899 NTF589899 ODB589899 OMX589899 OWT589899 PGP589899 PQL589899 QAH589899 QKD589899 QTZ589899 RDV589899 RNR589899 RXN589899 SHJ589899 SRF589899 TBB589899 TKX589899 TUT589899 UEP589899 UOL589899 UYH589899 VID589899 VRZ589899 WBV589899 WLR589899 WVN589899 F655435 JB655435 SX655435 ACT655435 AMP655435 AWL655435 BGH655435 BQD655435 BZZ655435 CJV655435 CTR655435 DDN655435 DNJ655435 DXF655435 EHB655435 EQX655435 FAT655435 FKP655435 FUL655435 GEH655435 GOD655435 GXZ655435 HHV655435 HRR655435 IBN655435 ILJ655435 IVF655435 JFB655435 JOX655435 JYT655435 KIP655435 KSL655435 LCH655435 LMD655435 LVZ655435 MFV655435 MPR655435 MZN655435 NJJ655435 NTF655435 ODB655435 OMX655435 OWT655435 PGP655435 PQL655435 QAH655435 QKD655435 QTZ655435 RDV655435 RNR655435 RXN655435 SHJ655435 SRF655435 TBB655435 TKX655435 TUT655435 UEP655435 UOL655435 UYH655435 VID655435 VRZ655435 WBV655435 WLR655435 WVN655435 F720971 JB720971 SX720971 ACT720971 AMP720971 AWL720971 BGH720971 BQD720971 BZZ720971 CJV720971 CTR720971 DDN720971 DNJ720971 DXF720971 EHB720971 EQX720971 FAT720971 FKP720971 FUL720971 GEH720971 GOD720971 GXZ720971 HHV720971 HRR720971 IBN720971 ILJ720971 IVF720971 JFB720971 JOX720971 JYT720971 KIP720971 KSL720971 LCH720971 LMD720971 LVZ720971 MFV720971 MPR720971 MZN720971 NJJ720971 NTF720971 ODB720971 OMX720971 OWT720971 PGP720971 PQL720971 QAH720971 QKD720971 QTZ720971 RDV720971 RNR720971 RXN720971 SHJ720971 SRF720971 TBB720971 TKX720971 TUT720971 UEP720971 UOL720971 UYH720971 VID720971 VRZ720971 WBV720971 WLR720971 WVN720971 F786507 JB786507 SX786507 ACT786507 AMP786507 AWL786507 BGH786507 BQD786507 BZZ786507 CJV786507 CTR786507 DDN786507 DNJ786507 DXF786507 EHB786507 EQX786507 FAT786507 FKP786507 FUL786507 GEH786507 GOD786507 GXZ786507 HHV786507 HRR786507 IBN786507 ILJ786507 IVF786507 JFB786507 JOX786507 JYT786507 KIP786507 KSL786507 LCH786507 LMD786507 LVZ786507 MFV786507 MPR786507 MZN786507 NJJ786507 NTF786507 ODB786507 OMX786507 OWT786507 PGP786507 PQL786507 QAH786507 QKD786507 QTZ786507 RDV786507 RNR786507 RXN786507 SHJ786507 SRF786507 TBB786507 TKX786507 TUT786507 UEP786507 UOL786507 UYH786507 VID786507 VRZ786507 WBV786507 WLR786507 WVN786507 F852043 JB852043 SX852043 ACT852043 AMP852043 AWL852043 BGH852043 BQD852043 BZZ852043 CJV852043 CTR852043 DDN852043 DNJ852043 DXF852043 EHB852043 EQX852043 FAT852043 FKP852043 FUL852043 GEH852043 GOD852043 GXZ852043 HHV852043 HRR852043 IBN852043 ILJ852043 IVF852043 JFB852043 JOX852043 JYT852043 KIP852043 KSL852043 LCH852043 LMD852043 LVZ852043 MFV852043 MPR852043 MZN852043 NJJ852043 NTF852043 ODB852043 OMX852043 OWT852043 PGP852043 PQL852043 QAH852043 QKD852043 QTZ852043 RDV852043 RNR852043 RXN852043 SHJ852043 SRF852043 TBB852043 TKX852043 TUT852043 UEP852043 UOL852043 UYH852043 VID852043 VRZ852043 WBV852043 WLR852043 WVN852043 F917579 JB917579 SX917579 ACT917579 AMP917579 AWL917579 BGH917579 BQD917579 BZZ917579 CJV917579 CTR917579 DDN917579 DNJ917579 DXF917579 EHB917579 EQX917579 FAT917579 FKP917579 FUL917579 GEH917579 GOD917579 GXZ917579 HHV917579 HRR917579 IBN917579 ILJ917579 IVF917579 JFB917579 JOX917579 JYT917579 KIP917579 KSL917579 LCH917579 LMD917579 LVZ917579 MFV917579 MPR917579 MZN917579 NJJ917579 NTF917579 ODB917579 OMX917579 OWT917579 PGP917579 PQL917579 QAH917579 QKD917579 QTZ917579 RDV917579 RNR917579 RXN917579 SHJ917579 SRF917579 TBB917579 TKX917579 TUT917579 UEP917579 UOL917579 UYH917579 VID917579 VRZ917579 WBV917579 WLR917579 WVN917579 F983115 JB983115 SX983115 ACT983115 AMP983115 AWL983115 BGH983115 BQD983115 BZZ983115 CJV983115 CTR983115 DDN983115 DNJ983115 DXF983115 EHB983115 EQX983115 FAT983115 FKP983115 FUL983115 GEH983115 GOD983115 GXZ983115 HHV983115 HRR983115 IBN983115 ILJ983115 IVF983115 JFB983115 JOX983115 JYT983115 KIP983115 KSL983115 LCH983115 LMD983115 LVZ983115 MFV983115 MPR983115 MZN983115 NJJ983115 NTF983115 ODB983115 OMX983115 OWT983115 PGP983115 PQL983115 QAH983115 QKD983115 QTZ983115 RDV983115 RNR983115 RXN983115 SHJ983115 SRF983115 TBB983115 TKX983115 TUT983115 UEP983115 UOL983115 UYH983115 VID983115 VRZ983115 WBV983115 WLR983115 WVN983115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Sencillos Femenino</vt:lpstr>
      <vt:lpstr>Sencillos Masculino</vt:lpstr>
      <vt:lpstr>Dobles Femenino</vt:lpstr>
      <vt:lpstr>Dobles Masculino</vt:lpstr>
      <vt:lpstr>Dobles Mixtos</vt:lpstr>
      <vt:lpstr>Equipos Femenino</vt:lpstr>
      <vt:lpstr>Equipos Masculino</vt:lpstr>
      <vt:lpstr>Res. Equipos Día 1</vt:lpstr>
      <vt:lpstr>Res. Equipos día 2</vt:lpstr>
      <vt:lpstr>Res. Equipos día 3</vt:lpstr>
      <vt:lpstr>'Res. Equipos Día 1'!Área_de_impresión</vt:lpstr>
      <vt:lpstr>'Res. Equipos día 2'!Área_de_impresión</vt:lpstr>
      <vt:lpstr>'Res. Equipos día 3'!Área_de_impresión</vt:lpstr>
      <vt:lpstr>'Res. Equipos Día 1'!Títulos_a_imprimir</vt:lpstr>
      <vt:lpstr>'Res. Equipos día 2'!Títulos_a_imprimir</vt:lpstr>
      <vt:lpstr>'Res. Equipos día 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Mario</dc:creator>
  <cp:lastModifiedBy>Usuario</cp:lastModifiedBy>
  <dcterms:created xsi:type="dcterms:W3CDTF">2015-10-20T02:11:35Z</dcterms:created>
  <dcterms:modified xsi:type="dcterms:W3CDTF">2015-10-26T14:14:19Z</dcterms:modified>
</cp:coreProperties>
</file>