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upérate\"/>
    </mc:Choice>
  </mc:AlternateContent>
  <bookViews>
    <workbookView xWindow="0" yWindow="0" windowWidth="24000" windowHeight="9735"/>
  </bookViews>
  <sheets>
    <sheet name="Sencillos Femenino" sheetId="3" r:id="rId1"/>
    <sheet name="Sencillos Masculino" sheetId="4" r:id="rId2"/>
    <sheet name="Dobles Femenino" sheetId="5" r:id="rId3"/>
    <sheet name="Dobles Masculino" sheetId="6" r:id="rId4"/>
    <sheet name="Dobles Mixtos" sheetId="7" r:id="rId5"/>
    <sheet name="Equipos Femenino" sheetId="9" r:id="rId6"/>
    <sheet name="Equipos Masculino" sheetId="8" r:id="rId7"/>
    <sheet name="Res. Equipos Día 1" sheetId="10" r:id="rId8"/>
    <sheet name="Res. Equipos día 2" sheetId="11" r:id="rId9"/>
    <sheet name="Res. Equipos día 3" sheetId="12"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Order1" hidden="1">255</definedName>
    <definedName name="_xlnm.Print_Area" localSheetId="7">'Res. Equipos Día 1'!$A$1:$H$61</definedName>
    <definedName name="_xlnm.Print_Area" localSheetId="8">'Res. Equipos día 2'!$A$1:$H$61</definedName>
    <definedName name="_xlnm.Print_Area" localSheetId="9">'Res. Equipos día 3'!$A$1:$H$19</definedName>
    <definedName name="categorias">[1]jugadores!$A$31:$A$38</definedName>
    <definedName name="GRUPO">[1]jugadores!$C$30:$C$33</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ligas">[1]jugadores!$A$5:$A$20</definedName>
    <definedName name="scores">[1]jugadores!$B$30:$B$32</definedName>
    <definedName name="_xlnm.Print_Titles" localSheetId="7">'Res. Equipos Día 1'!$1:$8</definedName>
    <definedName name="_xlnm.Print_Titles" localSheetId="8">'Res. Equipos día 2'!$1:$8</definedName>
    <definedName name="_xlnm.Print_Titles" localSheetId="9">'Res. Equipos día 3'!$1:$8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9" i="9" l="1"/>
  <c r="H69" i="9"/>
  <c r="E69" i="9"/>
  <c r="J68" i="9" s="1"/>
  <c r="L66" i="9" s="1"/>
  <c r="C69" i="9"/>
  <c r="B69" i="9"/>
  <c r="H67" i="9"/>
  <c r="E67" i="9"/>
  <c r="C67" i="9"/>
  <c r="B67" i="9"/>
  <c r="H65" i="9"/>
  <c r="E65" i="9"/>
  <c r="C65" i="9"/>
  <c r="B65" i="9"/>
  <c r="J64" i="9"/>
  <c r="H63" i="9"/>
  <c r="E63" i="9"/>
  <c r="C63" i="9"/>
  <c r="B63" i="9"/>
  <c r="N62" i="9"/>
  <c r="H61" i="9"/>
  <c r="E61" i="9"/>
  <c r="J60" i="9" s="1"/>
  <c r="C61" i="9"/>
  <c r="B61" i="9"/>
  <c r="H59" i="9"/>
  <c r="E59" i="9"/>
  <c r="C59" i="9"/>
  <c r="B59" i="9"/>
  <c r="H57" i="9"/>
  <c r="E57" i="9"/>
  <c r="C57" i="9"/>
  <c r="B57" i="9"/>
  <c r="H55" i="9"/>
  <c r="E55" i="9"/>
  <c r="C55" i="9"/>
  <c r="B55" i="9"/>
  <c r="P54" i="9"/>
  <c r="H53" i="9"/>
  <c r="E53" i="9"/>
  <c r="B74" i="9" s="1"/>
  <c r="C53" i="9"/>
  <c r="B53" i="9"/>
  <c r="H51" i="9"/>
  <c r="E51" i="9"/>
  <c r="C51" i="9"/>
  <c r="B51" i="9"/>
  <c r="H49" i="9"/>
  <c r="E49" i="9"/>
  <c r="C49" i="9"/>
  <c r="B49" i="9"/>
  <c r="J48" i="9"/>
  <c r="H47" i="9"/>
  <c r="E47" i="9"/>
  <c r="C47" i="9"/>
  <c r="B47" i="9"/>
  <c r="H45" i="9"/>
  <c r="E45" i="9"/>
  <c r="C45" i="9"/>
  <c r="B45" i="9"/>
  <c r="J44" i="9"/>
  <c r="H43" i="9"/>
  <c r="E43" i="9"/>
  <c r="C43" i="9"/>
  <c r="B43" i="9"/>
  <c r="H41" i="9"/>
  <c r="E41" i="9"/>
  <c r="C41" i="9"/>
  <c r="B41" i="9"/>
  <c r="H39" i="9"/>
  <c r="E39" i="9"/>
  <c r="J40" i="9" s="1"/>
  <c r="L42" i="9" s="1"/>
  <c r="C39" i="9"/>
  <c r="B39" i="9"/>
  <c r="P38" i="9"/>
  <c r="H37" i="9"/>
  <c r="E37" i="9"/>
  <c r="J36" i="9" s="1"/>
  <c r="L34" i="9" s="1"/>
  <c r="C37" i="9"/>
  <c r="B37" i="9"/>
  <c r="H35" i="9"/>
  <c r="E35" i="9"/>
  <c r="C35" i="9"/>
  <c r="B35" i="9"/>
  <c r="H33" i="9"/>
  <c r="E33" i="9"/>
  <c r="C33" i="9"/>
  <c r="B33" i="9"/>
  <c r="J32" i="9"/>
  <c r="H31" i="9"/>
  <c r="E31" i="9"/>
  <c r="C31" i="9"/>
  <c r="B31" i="9"/>
  <c r="N30" i="9"/>
  <c r="H29" i="9"/>
  <c r="E29" i="9"/>
  <c r="C29" i="9"/>
  <c r="B29" i="9"/>
  <c r="J28" i="9"/>
  <c r="H27" i="9"/>
  <c r="E27" i="9"/>
  <c r="C27" i="9"/>
  <c r="B27" i="9"/>
  <c r="H25" i="9"/>
  <c r="E25" i="9"/>
  <c r="C25" i="9"/>
  <c r="B25" i="9"/>
  <c r="H23" i="9"/>
  <c r="E23" i="9"/>
  <c r="B75" i="9" s="1"/>
  <c r="C23" i="9"/>
  <c r="B23" i="9"/>
  <c r="H21" i="9"/>
  <c r="E21" i="9"/>
  <c r="C21" i="9"/>
  <c r="B21" i="9"/>
  <c r="C20" i="9"/>
  <c r="H19" i="9"/>
  <c r="E19" i="9"/>
  <c r="C19" i="9"/>
  <c r="B19" i="9"/>
  <c r="H17" i="9"/>
  <c r="E17" i="9"/>
  <c r="C17" i="9"/>
  <c r="B17" i="9"/>
  <c r="H15" i="9"/>
  <c r="E15" i="9"/>
  <c r="J16" i="9" s="1"/>
  <c r="L18" i="9" s="1"/>
  <c r="C15" i="9"/>
  <c r="B15" i="9"/>
  <c r="H13" i="9"/>
  <c r="E13" i="9"/>
  <c r="C13" i="9"/>
  <c r="B13" i="9"/>
  <c r="J12" i="9"/>
  <c r="H11" i="9"/>
  <c r="E11" i="9"/>
  <c r="C11" i="9"/>
  <c r="B11" i="9"/>
  <c r="H9" i="9"/>
  <c r="E9" i="9"/>
  <c r="C9" i="9"/>
  <c r="B9" i="9"/>
  <c r="H7" i="9"/>
  <c r="E7" i="9"/>
  <c r="B72" i="9" s="1"/>
  <c r="C7" i="9"/>
  <c r="B7" i="9"/>
  <c r="C5" i="9"/>
  <c r="N3" i="9"/>
  <c r="H3" i="9"/>
  <c r="D3" i="9"/>
  <c r="N2" i="9"/>
  <c r="H2" i="9"/>
  <c r="D2" i="9"/>
  <c r="K79" i="8"/>
  <c r="B77" i="8"/>
  <c r="B76" i="8"/>
  <c r="H69" i="8"/>
  <c r="E69" i="8"/>
  <c r="B73" i="8" s="1"/>
  <c r="C69" i="8"/>
  <c r="B69" i="8"/>
  <c r="H67" i="8"/>
  <c r="E67" i="8"/>
  <c r="C67" i="8"/>
  <c r="B67" i="8"/>
  <c r="H65" i="8"/>
  <c r="E65" i="8"/>
  <c r="C65" i="8"/>
  <c r="B65" i="8"/>
  <c r="H63" i="8"/>
  <c r="E63" i="8"/>
  <c r="J64" i="8" s="1"/>
  <c r="C63" i="8"/>
  <c r="B63" i="8"/>
  <c r="H61" i="8"/>
  <c r="E61" i="8"/>
  <c r="J60" i="8" s="1"/>
  <c r="C61" i="8"/>
  <c r="B61" i="8"/>
  <c r="H59" i="8"/>
  <c r="E59" i="8"/>
  <c r="C59" i="8"/>
  <c r="B59" i="8"/>
  <c r="H57" i="8"/>
  <c r="E57" i="8"/>
  <c r="C57" i="8"/>
  <c r="B57" i="8"/>
  <c r="H55" i="8"/>
  <c r="E55" i="8"/>
  <c r="C55" i="8"/>
  <c r="B55" i="8"/>
  <c r="H53" i="8"/>
  <c r="E53" i="8"/>
  <c r="B74" i="8" s="1"/>
  <c r="C53" i="8"/>
  <c r="B53" i="8"/>
  <c r="H51" i="8"/>
  <c r="E51" i="8"/>
  <c r="C51" i="8"/>
  <c r="B51" i="8"/>
  <c r="H49" i="8"/>
  <c r="E49" i="8"/>
  <c r="C49" i="8"/>
  <c r="B49" i="8"/>
  <c r="H47" i="8"/>
  <c r="E47" i="8"/>
  <c r="J48" i="8" s="1"/>
  <c r="C47" i="8"/>
  <c r="B47" i="8"/>
  <c r="H45" i="8"/>
  <c r="E45" i="8"/>
  <c r="J44" i="8" s="1"/>
  <c r="C45" i="8"/>
  <c r="B45" i="8"/>
  <c r="H43" i="8"/>
  <c r="E43" i="8"/>
  <c r="C43" i="8"/>
  <c r="B43" i="8"/>
  <c r="H41" i="8"/>
  <c r="E41" i="8"/>
  <c r="C41" i="8"/>
  <c r="B41" i="8"/>
  <c r="H39" i="8"/>
  <c r="E39" i="8"/>
  <c r="J40" i="8" s="1"/>
  <c r="L42" i="8" s="1"/>
  <c r="C39" i="8"/>
  <c r="B39" i="8"/>
  <c r="P38" i="8"/>
  <c r="H37" i="8"/>
  <c r="E37" i="8"/>
  <c r="J36" i="8" s="1"/>
  <c r="C37" i="8"/>
  <c r="B37" i="8"/>
  <c r="H35" i="8"/>
  <c r="E35" i="8"/>
  <c r="C35" i="8"/>
  <c r="B35" i="8"/>
  <c r="H33" i="8"/>
  <c r="E33" i="8"/>
  <c r="C33" i="8"/>
  <c r="B33" i="8"/>
  <c r="H31" i="8"/>
  <c r="E31" i="8"/>
  <c r="J32" i="8" s="1"/>
  <c r="L34" i="8" s="1"/>
  <c r="C31" i="8"/>
  <c r="B31" i="8"/>
  <c r="N30" i="8"/>
  <c r="H29" i="8"/>
  <c r="E29" i="8"/>
  <c r="J28" i="8" s="1"/>
  <c r="C29" i="8"/>
  <c r="B29" i="8"/>
  <c r="H27" i="8"/>
  <c r="E27" i="8"/>
  <c r="C27" i="8"/>
  <c r="B27" i="8"/>
  <c r="H25" i="8"/>
  <c r="E25" i="8"/>
  <c r="C25" i="8"/>
  <c r="B25" i="8"/>
  <c r="H23" i="8"/>
  <c r="E23" i="8"/>
  <c r="J24" i="8" s="1"/>
  <c r="L26" i="8" s="1"/>
  <c r="C23" i="8"/>
  <c r="B23" i="8"/>
  <c r="H21" i="8"/>
  <c r="E21" i="8"/>
  <c r="J20" i="8" s="1"/>
  <c r="C21" i="8"/>
  <c r="B21" i="8"/>
  <c r="C20" i="8"/>
  <c r="H19" i="8"/>
  <c r="E19" i="8"/>
  <c r="C19" i="8"/>
  <c r="B19" i="8"/>
  <c r="H17" i="8"/>
  <c r="E17" i="8"/>
  <c r="C17" i="8"/>
  <c r="B17" i="8"/>
  <c r="H15" i="8"/>
  <c r="E15" i="8"/>
  <c r="J16" i="8" s="1"/>
  <c r="L18" i="8" s="1"/>
  <c r="C15" i="8"/>
  <c r="B15" i="8"/>
  <c r="H13" i="8"/>
  <c r="E13" i="8"/>
  <c r="C13" i="8"/>
  <c r="B13" i="8"/>
  <c r="J12" i="8"/>
  <c r="H11" i="8"/>
  <c r="E11" i="8"/>
  <c r="C11" i="8"/>
  <c r="B11" i="8"/>
  <c r="H9" i="8"/>
  <c r="E9" i="8"/>
  <c r="C9" i="8"/>
  <c r="B9" i="8"/>
  <c r="H7" i="8"/>
  <c r="E7" i="8"/>
  <c r="B72" i="8" s="1"/>
  <c r="C7" i="8"/>
  <c r="B7" i="8"/>
  <c r="C5" i="8"/>
  <c r="N3" i="8"/>
  <c r="H3" i="8"/>
  <c r="D3" i="8"/>
  <c r="N2" i="8"/>
  <c r="H2" i="8"/>
  <c r="D2" i="8"/>
  <c r="J8" i="8" l="1"/>
  <c r="L10" i="8" s="1"/>
  <c r="N14" i="8" s="1"/>
  <c r="P22" i="8" s="1"/>
  <c r="J68" i="8"/>
  <c r="L66" i="8" s="1"/>
  <c r="N62" i="8" s="1"/>
  <c r="P54" i="8" s="1"/>
  <c r="J56" i="9"/>
  <c r="L58" i="9" s="1"/>
  <c r="B73" i="9"/>
  <c r="J52" i="8"/>
  <c r="L50" i="8" s="1"/>
  <c r="N46" i="8" s="1"/>
  <c r="J24" i="9"/>
  <c r="L26" i="9" s="1"/>
  <c r="J20" i="9"/>
  <c r="J52" i="9"/>
  <c r="L50" i="9" s="1"/>
  <c r="N46" i="9" s="1"/>
  <c r="J8" i="9"/>
  <c r="L10" i="9" s="1"/>
  <c r="N14" i="9" s="1"/>
  <c r="P22" i="9" s="1"/>
  <c r="B75" i="8"/>
  <c r="J56" i="8"/>
  <c r="L58" i="8" s="1"/>
  <c r="K79" i="7" l="1"/>
  <c r="E52" i="7"/>
  <c r="B79" i="7" s="1"/>
  <c r="E51" i="7"/>
  <c r="B78" i="7" s="1"/>
  <c r="E24" i="7"/>
  <c r="B77" i="7" s="1"/>
  <c r="E23" i="7"/>
  <c r="B76" i="7" s="1"/>
  <c r="E68" i="7"/>
  <c r="B75" i="7" s="1"/>
  <c r="E67" i="7"/>
  <c r="J65" i="7" s="1"/>
  <c r="L61" i="7" s="1"/>
  <c r="N53" i="7" s="1"/>
  <c r="E8" i="7"/>
  <c r="B73" i="7" s="1"/>
  <c r="E7" i="7"/>
  <c r="B72" i="7" s="1"/>
  <c r="H68" i="7"/>
  <c r="H67" i="7"/>
  <c r="C67" i="7"/>
  <c r="B67" i="7"/>
  <c r="J66" i="7"/>
  <c r="H64" i="7"/>
  <c r="E64" i="7"/>
  <c r="H63" i="7"/>
  <c r="E63" i="7"/>
  <c r="C63" i="7"/>
  <c r="B63" i="7"/>
  <c r="L62" i="7"/>
  <c r="H60" i="7"/>
  <c r="E60" i="7"/>
  <c r="J58" i="7" s="1"/>
  <c r="H59" i="7"/>
  <c r="E59" i="7"/>
  <c r="J57" i="7" s="1"/>
  <c r="C59" i="7"/>
  <c r="B59" i="7"/>
  <c r="H56" i="7"/>
  <c r="E56" i="7"/>
  <c r="H55" i="7"/>
  <c r="E55" i="7"/>
  <c r="C55" i="7"/>
  <c r="B55" i="7"/>
  <c r="N54" i="7"/>
  <c r="H52" i="7"/>
  <c r="H51" i="7"/>
  <c r="C51" i="7"/>
  <c r="B51" i="7"/>
  <c r="J50" i="7"/>
  <c r="H48" i="7"/>
  <c r="E48" i="7"/>
  <c r="H47" i="7"/>
  <c r="E47" i="7"/>
  <c r="C47" i="7"/>
  <c r="B47" i="7"/>
  <c r="H44" i="7"/>
  <c r="E44" i="7"/>
  <c r="H43" i="7"/>
  <c r="E43" i="7"/>
  <c r="C43" i="7"/>
  <c r="B43" i="7"/>
  <c r="E40" i="7"/>
  <c r="J42" i="7" s="1"/>
  <c r="L46" i="7" s="1"/>
  <c r="E39" i="7"/>
  <c r="J41" i="7" s="1"/>
  <c r="L45" i="7" s="1"/>
  <c r="H40" i="7"/>
  <c r="H39" i="7"/>
  <c r="C39" i="7"/>
  <c r="B39" i="7"/>
  <c r="H36" i="7"/>
  <c r="E36" i="7"/>
  <c r="J34" i="7" s="1"/>
  <c r="H35" i="7"/>
  <c r="E35" i="7"/>
  <c r="J33" i="7" s="1"/>
  <c r="C35" i="7"/>
  <c r="B35" i="7"/>
  <c r="H32" i="7"/>
  <c r="E32" i="7"/>
  <c r="H31" i="7"/>
  <c r="E31" i="7"/>
  <c r="C31" i="7"/>
  <c r="B31" i="7"/>
  <c r="H28" i="7"/>
  <c r="E28" i="7"/>
  <c r="H27" i="7"/>
  <c r="E27" i="7"/>
  <c r="C27" i="7"/>
  <c r="B27" i="7"/>
  <c r="J25" i="7"/>
  <c r="L29" i="7" s="1"/>
  <c r="H24" i="7"/>
  <c r="H23" i="7"/>
  <c r="C23" i="7"/>
  <c r="B23" i="7"/>
  <c r="H20" i="7"/>
  <c r="E20" i="7"/>
  <c r="J18" i="7" s="1"/>
  <c r="H19" i="7"/>
  <c r="E19" i="7"/>
  <c r="J17" i="7" s="1"/>
  <c r="C19" i="7"/>
  <c r="B19" i="7"/>
  <c r="H16" i="7"/>
  <c r="E16" i="7"/>
  <c r="H15" i="7"/>
  <c r="E15" i="7"/>
  <c r="C15" i="7"/>
  <c r="B15" i="7"/>
  <c r="H12" i="7"/>
  <c r="E12" i="7"/>
  <c r="H11" i="7"/>
  <c r="E11" i="7"/>
  <c r="C11" i="7"/>
  <c r="B11" i="7"/>
  <c r="J10" i="7"/>
  <c r="L14" i="7" s="1"/>
  <c r="N22" i="7" s="1"/>
  <c r="P38" i="7" s="1"/>
  <c r="J9" i="7"/>
  <c r="L13" i="7" s="1"/>
  <c r="N21" i="7" s="1"/>
  <c r="P37" i="7" s="1"/>
  <c r="H8" i="7"/>
  <c r="H7" i="7"/>
  <c r="C7" i="7"/>
  <c r="B7" i="7"/>
  <c r="C5" i="7"/>
  <c r="N3" i="7"/>
  <c r="H3" i="7"/>
  <c r="D3" i="7"/>
  <c r="N2" i="7"/>
  <c r="H2" i="7"/>
  <c r="D2" i="7"/>
  <c r="K79" i="6"/>
  <c r="E52" i="6"/>
  <c r="B79" i="6" s="1"/>
  <c r="E51" i="6"/>
  <c r="B78" i="6" s="1"/>
  <c r="E24" i="6"/>
  <c r="B77" i="6" s="1"/>
  <c r="E23" i="6"/>
  <c r="B76" i="6" s="1"/>
  <c r="E68" i="6"/>
  <c r="B75" i="6" s="1"/>
  <c r="E67" i="6"/>
  <c r="B74" i="6" s="1"/>
  <c r="E8" i="6"/>
  <c r="B73" i="6" s="1"/>
  <c r="E7" i="6"/>
  <c r="B72" i="6" s="1"/>
  <c r="H68" i="6"/>
  <c r="H67" i="6"/>
  <c r="C67" i="6"/>
  <c r="B67" i="6"/>
  <c r="J65" i="6"/>
  <c r="L61" i="6" s="1"/>
  <c r="N53" i="6" s="1"/>
  <c r="H64" i="6"/>
  <c r="E64" i="6"/>
  <c r="H63" i="6"/>
  <c r="E63" i="6"/>
  <c r="C63" i="6"/>
  <c r="B63" i="6"/>
  <c r="H60" i="6"/>
  <c r="E60" i="6"/>
  <c r="H59" i="6"/>
  <c r="E59" i="6"/>
  <c r="C59" i="6"/>
  <c r="B59" i="6"/>
  <c r="H56" i="6"/>
  <c r="E56" i="6"/>
  <c r="J58" i="6" s="1"/>
  <c r="H55" i="6"/>
  <c r="E55" i="6"/>
  <c r="J57" i="6" s="1"/>
  <c r="C55" i="6"/>
  <c r="B55" i="6"/>
  <c r="H52" i="6"/>
  <c r="H51" i="6"/>
  <c r="C51" i="6"/>
  <c r="B51" i="6"/>
  <c r="J50" i="6"/>
  <c r="H48" i="6"/>
  <c r="E48" i="6"/>
  <c r="H47" i="6"/>
  <c r="E47" i="6"/>
  <c r="C47" i="6"/>
  <c r="B47" i="6"/>
  <c r="H44" i="6"/>
  <c r="E44" i="6"/>
  <c r="H43" i="6"/>
  <c r="E43" i="6"/>
  <c r="C43" i="6"/>
  <c r="B43" i="6"/>
  <c r="E40" i="6"/>
  <c r="J42" i="6" s="1"/>
  <c r="L46" i="6" s="1"/>
  <c r="E39" i="6"/>
  <c r="J41" i="6" s="1"/>
  <c r="L45" i="6" s="1"/>
  <c r="H40" i="6"/>
  <c r="H39" i="6"/>
  <c r="C39" i="6"/>
  <c r="B39" i="6"/>
  <c r="P37" i="6"/>
  <c r="H36" i="6"/>
  <c r="E36" i="6"/>
  <c r="J34" i="6" s="1"/>
  <c r="L30" i="6" s="1"/>
  <c r="H35" i="6"/>
  <c r="E35" i="6"/>
  <c r="J33" i="6" s="1"/>
  <c r="L29" i="6" s="1"/>
  <c r="C35" i="6"/>
  <c r="B35" i="6"/>
  <c r="H32" i="6"/>
  <c r="E32" i="6"/>
  <c r="H31" i="6"/>
  <c r="E31" i="6"/>
  <c r="C31" i="6"/>
  <c r="B31" i="6"/>
  <c r="H28" i="6"/>
  <c r="E28" i="6"/>
  <c r="H27" i="6"/>
  <c r="E27" i="6"/>
  <c r="C27" i="6"/>
  <c r="B27" i="6"/>
  <c r="H24" i="6"/>
  <c r="H23" i="6"/>
  <c r="C23" i="6"/>
  <c r="B23" i="6"/>
  <c r="H20" i="6"/>
  <c r="E20" i="6"/>
  <c r="J18" i="6" s="1"/>
  <c r="H19" i="6"/>
  <c r="E19" i="6"/>
  <c r="J17" i="6" s="1"/>
  <c r="C19" i="6"/>
  <c r="B19" i="6"/>
  <c r="H16" i="6"/>
  <c r="E16" i="6"/>
  <c r="H15" i="6"/>
  <c r="E15" i="6"/>
  <c r="C15" i="6"/>
  <c r="B15" i="6"/>
  <c r="H12" i="6"/>
  <c r="E12" i="6"/>
  <c r="H11" i="6"/>
  <c r="E11" i="6"/>
  <c r="C11" i="6"/>
  <c r="B11" i="6"/>
  <c r="J9" i="6"/>
  <c r="L13" i="6" s="1"/>
  <c r="N21" i="6" s="1"/>
  <c r="H8" i="6"/>
  <c r="H7" i="6"/>
  <c r="C7" i="6"/>
  <c r="B7" i="6"/>
  <c r="C5" i="6"/>
  <c r="N3" i="6"/>
  <c r="H3" i="6"/>
  <c r="D3" i="6"/>
  <c r="N2" i="6"/>
  <c r="H2" i="6"/>
  <c r="D2" i="6"/>
  <c r="K79" i="5"/>
  <c r="E24" i="5"/>
  <c r="B79" i="5" s="1"/>
  <c r="E23" i="5"/>
  <c r="B78" i="5" s="1"/>
  <c r="E52" i="5"/>
  <c r="B77" i="5" s="1"/>
  <c r="E51" i="5"/>
  <c r="B76" i="5" s="1"/>
  <c r="E68" i="5"/>
  <c r="B75" i="5" s="1"/>
  <c r="E67" i="5"/>
  <c r="J65" i="5" s="1"/>
  <c r="L61" i="5" s="1"/>
  <c r="E8" i="5"/>
  <c r="B73" i="5" s="1"/>
  <c r="E7" i="5"/>
  <c r="B72" i="5" s="1"/>
  <c r="H68" i="5"/>
  <c r="H67" i="5"/>
  <c r="C67" i="5"/>
  <c r="B67" i="5"/>
  <c r="H64" i="5"/>
  <c r="E64" i="5"/>
  <c r="H63" i="5"/>
  <c r="E63" i="5"/>
  <c r="C63" i="5"/>
  <c r="B63" i="5"/>
  <c r="H60" i="5"/>
  <c r="E60" i="5"/>
  <c r="H59" i="5"/>
  <c r="E59" i="5"/>
  <c r="C59" i="5"/>
  <c r="B59" i="5"/>
  <c r="E56" i="5"/>
  <c r="J58" i="5" s="1"/>
  <c r="E55" i="5"/>
  <c r="J57" i="5" s="1"/>
  <c r="H56" i="5"/>
  <c r="H55" i="5"/>
  <c r="C55" i="5"/>
  <c r="B55" i="5"/>
  <c r="H52" i="5"/>
  <c r="H51" i="5"/>
  <c r="C51" i="5"/>
  <c r="B51" i="5"/>
  <c r="H48" i="5"/>
  <c r="E48" i="5"/>
  <c r="H47" i="5"/>
  <c r="E47" i="5"/>
  <c r="C47" i="5"/>
  <c r="B47" i="5"/>
  <c r="H44" i="5"/>
  <c r="E44" i="5"/>
  <c r="H43" i="5"/>
  <c r="E43" i="5"/>
  <c r="C43" i="5"/>
  <c r="B43" i="5"/>
  <c r="E40" i="5"/>
  <c r="J42" i="5" s="1"/>
  <c r="E39" i="5"/>
  <c r="J41" i="5" s="1"/>
  <c r="H40" i="5"/>
  <c r="H39" i="5"/>
  <c r="C39" i="5"/>
  <c r="B39" i="5"/>
  <c r="H36" i="5"/>
  <c r="E36" i="5"/>
  <c r="J34" i="5" s="1"/>
  <c r="L30" i="5" s="1"/>
  <c r="H35" i="5"/>
  <c r="E35" i="5"/>
  <c r="J33" i="5" s="1"/>
  <c r="L29" i="5" s="1"/>
  <c r="C35" i="5"/>
  <c r="B35" i="5"/>
  <c r="H32" i="5"/>
  <c r="E32" i="5"/>
  <c r="H31" i="5"/>
  <c r="E31" i="5"/>
  <c r="C31" i="5"/>
  <c r="B31" i="5"/>
  <c r="H28" i="5"/>
  <c r="E28" i="5"/>
  <c r="H27" i="5"/>
  <c r="E27" i="5"/>
  <c r="C27" i="5"/>
  <c r="B27" i="5"/>
  <c r="H24" i="5"/>
  <c r="H23" i="5"/>
  <c r="C23" i="5"/>
  <c r="B23" i="5"/>
  <c r="H20" i="5"/>
  <c r="E20" i="5"/>
  <c r="J18" i="5" s="1"/>
  <c r="H19" i="5"/>
  <c r="E19" i="5"/>
  <c r="J17" i="5" s="1"/>
  <c r="C19" i="5"/>
  <c r="B19" i="5"/>
  <c r="H16" i="5"/>
  <c r="E16" i="5"/>
  <c r="H15" i="5"/>
  <c r="E15" i="5"/>
  <c r="C15" i="5"/>
  <c r="B15" i="5"/>
  <c r="H12" i="5"/>
  <c r="E12" i="5"/>
  <c r="H11" i="5"/>
  <c r="E11" i="5"/>
  <c r="C11" i="5"/>
  <c r="B11" i="5"/>
  <c r="H8" i="5"/>
  <c r="H7" i="5"/>
  <c r="C7" i="5"/>
  <c r="B7" i="5"/>
  <c r="C5" i="5"/>
  <c r="N3" i="5"/>
  <c r="H3" i="5"/>
  <c r="D3" i="5"/>
  <c r="N2" i="5"/>
  <c r="H2" i="5"/>
  <c r="D2" i="5"/>
  <c r="E47" i="4"/>
  <c r="B88" i="4" s="1"/>
  <c r="E63" i="4"/>
  <c r="B87" i="4" s="1"/>
  <c r="E30" i="4"/>
  <c r="B86" i="4" s="1"/>
  <c r="E14" i="4"/>
  <c r="B85" i="4" s="1"/>
  <c r="E46" i="4"/>
  <c r="B84" i="4" s="1"/>
  <c r="E62" i="4"/>
  <c r="B83" i="4" s="1"/>
  <c r="E31" i="4"/>
  <c r="B82" i="4" s="1"/>
  <c r="E15" i="4"/>
  <c r="B81" i="4" s="1"/>
  <c r="K80" i="4"/>
  <c r="E39" i="4"/>
  <c r="B80" i="4" s="1"/>
  <c r="E22" i="4"/>
  <c r="B79" i="4" s="1"/>
  <c r="E55" i="4"/>
  <c r="B78" i="4" s="1"/>
  <c r="E38" i="4"/>
  <c r="B77" i="4" s="1"/>
  <c r="E54" i="4"/>
  <c r="B76" i="4" s="1"/>
  <c r="E23" i="4"/>
  <c r="B75" i="4" s="1"/>
  <c r="E70" i="4"/>
  <c r="B74" i="4" s="1"/>
  <c r="E7" i="4"/>
  <c r="B73" i="4" s="1"/>
  <c r="P70" i="4"/>
  <c r="H70" i="4"/>
  <c r="C70" i="4"/>
  <c r="B70" i="4"/>
  <c r="H69" i="4"/>
  <c r="E69" i="4"/>
  <c r="C69" i="4"/>
  <c r="B69" i="4"/>
  <c r="H68" i="4"/>
  <c r="E68" i="4"/>
  <c r="C68" i="4"/>
  <c r="B68" i="4"/>
  <c r="E67" i="4"/>
  <c r="J67" i="4" s="1"/>
  <c r="H67" i="4"/>
  <c r="C67" i="4"/>
  <c r="B67" i="4"/>
  <c r="L66" i="4"/>
  <c r="H66" i="4"/>
  <c r="E66" i="4"/>
  <c r="J65" i="4" s="1"/>
  <c r="L64" i="4" s="1"/>
  <c r="C66" i="4"/>
  <c r="B66" i="4"/>
  <c r="H65" i="4"/>
  <c r="E65" i="4"/>
  <c r="C65" i="4"/>
  <c r="B65" i="4"/>
  <c r="H64" i="4"/>
  <c r="E64" i="4"/>
  <c r="C64" i="4"/>
  <c r="B64" i="4"/>
  <c r="H63" i="4"/>
  <c r="C63" i="4"/>
  <c r="B63" i="4"/>
  <c r="N62" i="4"/>
  <c r="H62" i="4"/>
  <c r="C62" i="4"/>
  <c r="B62" i="4"/>
  <c r="H61" i="4"/>
  <c r="E61" i="4"/>
  <c r="C61" i="4"/>
  <c r="B61" i="4"/>
  <c r="H60" i="4"/>
  <c r="E60" i="4"/>
  <c r="C60" i="4"/>
  <c r="B60" i="4"/>
  <c r="E59" i="4"/>
  <c r="J59" i="4" s="1"/>
  <c r="H59" i="4"/>
  <c r="C59" i="4"/>
  <c r="B59" i="4"/>
  <c r="L58" i="4"/>
  <c r="H58" i="4"/>
  <c r="E58" i="4"/>
  <c r="J57" i="4" s="1"/>
  <c r="C58" i="4"/>
  <c r="B58" i="4"/>
  <c r="H57" i="4"/>
  <c r="E57" i="4"/>
  <c r="C57" i="4"/>
  <c r="B57" i="4"/>
  <c r="J55" i="4"/>
  <c r="L56" i="4" s="1"/>
  <c r="N58" i="4" s="1"/>
  <c r="H56" i="4"/>
  <c r="E56" i="4"/>
  <c r="C56" i="4"/>
  <c r="B56" i="4"/>
  <c r="H55" i="4"/>
  <c r="C55" i="4"/>
  <c r="B55" i="4"/>
  <c r="P54" i="4"/>
  <c r="H54" i="4"/>
  <c r="C54" i="4"/>
  <c r="B54" i="4"/>
  <c r="H53" i="4"/>
  <c r="E53" i="4"/>
  <c r="C53" i="4"/>
  <c r="B53" i="4"/>
  <c r="H52" i="4"/>
  <c r="E52" i="4"/>
  <c r="J51" i="4" s="1"/>
  <c r="C52" i="4"/>
  <c r="B52" i="4"/>
  <c r="H51" i="4"/>
  <c r="E51" i="4"/>
  <c r="C51" i="4"/>
  <c r="B51" i="4"/>
  <c r="L50" i="4"/>
  <c r="H50" i="4"/>
  <c r="E50" i="4"/>
  <c r="J49" i="4" s="1"/>
  <c r="C50" i="4"/>
  <c r="B50" i="4"/>
  <c r="H49" i="4"/>
  <c r="E49" i="4"/>
  <c r="C49" i="4"/>
  <c r="B49" i="4"/>
  <c r="H48" i="4"/>
  <c r="E48" i="4"/>
  <c r="C48" i="4"/>
  <c r="B48" i="4"/>
  <c r="H47" i="4"/>
  <c r="C47" i="4"/>
  <c r="B47" i="4"/>
  <c r="N46" i="4"/>
  <c r="H46" i="4"/>
  <c r="C46" i="4"/>
  <c r="B46" i="4"/>
  <c r="H45" i="4"/>
  <c r="E45" i="4"/>
  <c r="C45" i="4"/>
  <c r="B45" i="4"/>
  <c r="H44" i="4"/>
  <c r="E44" i="4"/>
  <c r="C44" i="4"/>
  <c r="B44" i="4"/>
  <c r="E43" i="4"/>
  <c r="J43" i="4" s="1"/>
  <c r="H43" i="4"/>
  <c r="C43" i="4"/>
  <c r="B43" i="4"/>
  <c r="L42" i="4"/>
  <c r="H42" i="4"/>
  <c r="E42" i="4"/>
  <c r="J41" i="4" s="1"/>
  <c r="C42" i="4"/>
  <c r="B42" i="4"/>
  <c r="H41" i="4"/>
  <c r="E41" i="4"/>
  <c r="C41" i="4"/>
  <c r="B41" i="4"/>
  <c r="H40" i="4"/>
  <c r="E40" i="4"/>
  <c r="C40" i="4"/>
  <c r="B40" i="4"/>
  <c r="H39" i="4"/>
  <c r="C39" i="4"/>
  <c r="B39" i="4"/>
  <c r="P38" i="4"/>
  <c r="H38" i="4"/>
  <c r="C38" i="4"/>
  <c r="B38" i="4"/>
  <c r="H37" i="4"/>
  <c r="E37" i="4"/>
  <c r="C37" i="4"/>
  <c r="B37" i="4"/>
  <c r="H36" i="4"/>
  <c r="E36" i="4"/>
  <c r="C36" i="4"/>
  <c r="B36" i="4"/>
  <c r="E35" i="4"/>
  <c r="J35" i="4" s="1"/>
  <c r="H35" i="4"/>
  <c r="C35" i="4"/>
  <c r="B35" i="4"/>
  <c r="L34" i="4"/>
  <c r="H34" i="4"/>
  <c r="E34" i="4"/>
  <c r="J33" i="4" s="1"/>
  <c r="C34" i="4"/>
  <c r="B34" i="4"/>
  <c r="H33" i="4"/>
  <c r="E33" i="4"/>
  <c r="C33" i="4"/>
  <c r="B33" i="4"/>
  <c r="H32" i="4"/>
  <c r="E32" i="4"/>
  <c r="C32" i="4"/>
  <c r="B32" i="4"/>
  <c r="H31" i="4"/>
  <c r="C31" i="4"/>
  <c r="B31" i="4"/>
  <c r="N30" i="4"/>
  <c r="H30" i="4"/>
  <c r="C30" i="4"/>
  <c r="B30" i="4"/>
  <c r="H29" i="4"/>
  <c r="E29" i="4"/>
  <c r="C29" i="4"/>
  <c r="B29" i="4"/>
  <c r="H28" i="4"/>
  <c r="E28" i="4"/>
  <c r="C28" i="4"/>
  <c r="B28" i="4"/>
  <c r="E27" i="4"/>
  <c r="J27" i="4" s="1"/>
  <c r="H27" i="4"/>
  <c r="C27" i="4"/>
  <c r="B27" i="4"/>
  <c r="L26" i="4"/>
  <c r="H26" i="4"/>
  <c r="E26" i="4"/>
  <c r="C26" i="4"/>
  <c r="B26" i="4"/>
  <c r="E25" i="4"/>
  <c r="J25" i="4" s="1"/>
  <c r="H25" i="4"/>
  <c r="C25" i="4"/>
  <c r="B25" i="4"/>
  <c r="H24" i="4"/>
  <c r="E24" i="4"/>
  <c r="C24" i="4"/>
  <c r="B24" i="4"/>
  <c r="H23" i="4"/>
  <c r="C23" i="4"/>
  <c r="B23" i="4"/>
  <c r="P22" i="4"/>
  <c r="H22" i="4"/>
  <c r="C22" i="4"/>
  <c r="B22" i="4"/>
  <c r="J21" i="4"/>
  <c r="L20" i="4" s="1"/>
  <c r="H21" i="4"/>
  <c r="E21" i="4"/>
  <c r="C21" i="4"/>
  <c r="B21" i="4"/>
  <c r="H20" i="4"/>
  <c r="E20" i="4"/>
  <c r="C20" i="4"/>
  <c r="B20" i="4"/>
  <c r="E19" i="4"/>
  <c r="J19" i="4" s="1"/>
  <c r="H19" i="4"/>
  <c r="C19" i="4"/>
  <c r="B19" i="4"/>
  <c r="L18" i="4"/>
  <c r="H18" i="4"/>
  <c r="E18" i="4"/>
  <c r="J17" i="4" s="1"/>
  <c r="C18" i="4"/>
  <c r="B18" i="4"/>
  <c r="H17" i="4"/>
  <c r="E17" i="4"/>
  <c r="C17" i="4"/>
  <c r="B17" i="4"/>
  <c r="H16" i="4"/>
  <c r="E16" i="4"/>
  <c r="C16" i="4"/>
  <c r="B16" i="4"/>
  <c r="H15" i="4"/>
  <c r="C15" i="4"/>
  <c r="B15" i="4"/>
  <c r="N14" i="4"/>
  <c r="H14" i="4"/>
  <c r="C14" i="4"/>
  <c r="B14" i="4"/>
  <c r="J13" i="4"/>
  <c r="L12" i="4" s="1"/>
  <c r="H13" i="4"/>
  <c r="E13" i="4"/>
  <c r="C13" i="4"/>
  <c r="B13" i="4"/>
  <c r="H12" i="4"/>
  <c r="E12" i="4"/>
  <c r="C12" i="4"/>
  <c r="B12" i="4"/>
  <c r="E11" i="4"/>
  <c r="J11" i="4" s="1"/>
  <c r="H11" i="4"/>
  <c r="C11" i="4"/>
  <c r="B11" i="4"/>
  <c r="L10" i="4"/>
  <c r="H10" i="4"/>
  <c r="E10" i="4"/>
  <c r="C10" i="4"/>
  <c r="B10" i="4"/>
  <c r="E9" i="4"/>
  <c r="J9" i="4" s="1"/>
  <c r="H9" i="4"/>
  <c r="C9" i="4"/>
  <c r="B9" i="4"/>
  <c r="H8" i="4"/>
  <c r="E8" i="4"/>
  <c r="C8" i="4"/>
  <c r="B8" i="4"/>
  <c r="H7" i="4"/>
  <c r="C7" i="4"/>
  <c r="B7" i="4"/>
  <c r="C5" i="4"/>
  <c r="N3" i="4"/>
  <c r="H3" i="4"/>
  <c r="D3" i="4"/>
  <c r="N2" i="4"/>
  <c r="H2" i="4"/>
  <c r="D2" i="4"/>
  <c r="K79" i="3"/>
  <c r="E55" i="3"/>
  <c r="B79" i="3" s="1"/>
  <c r="E21" i="3"/>
  <c r="B78" i="3" s="1"/>
  <c r="E37" i="3"/>
  <c r="B77" i="3" s="1"/>
  <c r="E39" i="3"/>
  <c r="B76" i="3" s="1"/>
  <c r="E23" i="3"/>
  <c r="B75" i="3" s="1"/>
  <c r="E53" i="3"/>
  <c r="B74" i="3" s="1"/>
  <c r="E69" i="3"/>
  <c r="J68" i="3" s="1"/>
  <c r="L66" i="3" s="1"/>
  <c r="N62" i="3" s="1"/>
  <c r="E7" i="3"/>
  <c r="B72" i="3" s="1"/>
  <c r="H69" i="3"/>
  <c r="C69" i="3"/>
  <c r="B69" i="3"/>
  <c r="H67" i="3"/>
  <c r="E67" i="3"/>
  <c r="C67" i="3"/>
  <c r="B67" i="3"/>
  <c r="H65" i="3"/>
  <c r="E65" i="3"/>
  <c r="J64" i="3" s="1"/>
  <c r="C65" i="3"/>
  <c r="B65" i="3"/>
  <c r="H63" i="3"/>
  <c r="E63" i="3"/>
  <c r="C63" i="3"/>
  <c r="B63" i="3"/>
  <c r="H61" i="3"/>
  <c r="E61" i="3"/>
  <c r="C61" i="3"/>
  <c r="B61" i="3"/>
  <c r="E59" i="3"/>
  <c r="J60" i="3" s="1"/>
  <c r="H59" i="3"/>
  <c r="C59" i="3"/>
  <c r="B59" i="3"/>
  <c r="H57" i="3"/>
  <c r="E57" i="3"/>
  <c r="C57" i="3"/>
  <c r="B57" i="3"/>
  <c r="H55" i="3"/>
  <c r="C55" i="3"/>
  <c r="B55" i="3"/>
  <c r="H53" i="3"/>
  <c r="C53" i="3"/>
  <c r="B53" i="3"/>
  <c r="H51" i="3"/>
  <c r="E51" i="3"/>
  <c r="C51" i="3"/>
  <c r="B51" i="3"/>
  <c r="H49" i="3"/>
  <c r="E49" i="3"/>
  <c r="C49" i="3"/>
  <c r="B49" i="3"/>
  <c r="E47" i="3"/>
  <c r="J48" i="3" s="1"/>
  <c r="H47" i="3"/>
  <c r="C47" i="3"/>
  <c r="B47" i="3"/>
  <c r="H45" i="3"/>
  <c r="E45" i="3"/>
  <c r="C45" i="3"/>
  <c r="B45" i="3"/>
  <c r="E43" i="3"/>
  <c r="J44" i="3" s="1"/>
  <c r="L42" i="3" s="1"/>
  <c r="H43" i="3"/>
  <c r="C43" i="3"/>
  <c r="B43" i="3"/>
  <c r="H41" i="3"/>
  <c r="E41" i="3"/>
  <c r="J40" i="3" s="1"/>
  <c r="C41" i="3"/>
  <c r="B41" i="3"/>
  <c r="H39" i="3"/>
  <c r="C39" i="3"/>
  <c r="B39" i="3"/>
  <c r="H37" i="3"/>
  <c r="C37" i="3"/>
  <c r="B37" i="3"/>
  <c r="H35" i="3"/>
  <c r="E35" i="3"/>
  <c r="C35" i="3"/>
  <c r="B35" i="3"/>
  <c r="H33" i="3"/>
  <c r="E33" i="3"/>
  <c r="C33" i="3"/>
  <c r="B33" i="3"/>
  <c r="E31" i="3"/>
  <c r="J32" i="3" s="1"/>
  <c r="L34" i="3" s="1"/>
  <c r="N30" i="3" s="1"/>
  <c r="H31" i="3"/>
  <c r="C31" i="3"/>
  <c r="B31" i="3"/>
  <c r="H29" i="3"/>
  <c r="E29" i="3"/>
  <c r="C29" i="3"/>
  <c r="B29" i="3"/>
  <c r="E27" i="3"/>
  <c r="J28" i="3" s="1"/>
  <c r="H27" i="3"/>
  <c r="C27" i="3"/>
  <c r="B27" i="3"/>
  <c r="H25" i="3"/>
  <c r="E25" i="3"/>
  <c r="C25" i="3"/>
  <c r="B25" i="3"/>
  <c r="H23" i="3"/>
  <c r="C23" i="3"/>
  <c r="B23" i="3"/>
  <c r="H21" i="3"/>
  <c r="C21" i="3"/>
  <c r="B21" i="3"/>
  <c r="C20" i="3"/>
  <c r="H19" i="3"/>
  <c r="E19" i="3"/>
  <c r="C19" i="3"/>
  <c r="B19" i="3"/>
  <c r="H17" i="3"/>
  <c r="E17" i="3"/>
  <c r="J16" i="3" s="1"/>
  <c r="C17" i="3"/>
  <c r="B17" i="3"/>
  <c r="H15" i="3"/>
  <c r="E15" i="3"/>
  <c r="C15" i="3"/>
  <c r="B15" i="3"/>
  <c r="H13" i="3"/>
  <c r="E13" i="3"/>
  <c r="J12" i="3" s="1"/>
  <c r="C13" i="3"/>
  <c r="B13" i="3"/>
  <c r="H11" i="3"/>
  <c r="E11" i="3"/>
  <c r="C11" i="3"/>
  <c r="B11" i="3"/>
  <c r="H9" i="3"/>
  <c r="E9" i="3"/>
  <c r="C9" i="3"/>
  <c r="B9" i="3"/>
  <c r="H7" i="3"/>
  <c r="C7" i="3"/>
  <c r="B7" i="3"/>
  <c r="C5" i="3"/>
  <c r="N3" i="3"/>
  <c r="H3" i="3"/>
  <c r="D3" i="3"/>
  <c r="N2" i="3"/>
  <c r="H2" i="3"/>
  <c r="D2" i="3"/>
  <c r="J8" i="3" l="1"/>
  <c r="L10" i="3" s="1"/>
  <c r="N14" i="3" s="1"/>
  <c r="P22" i="3" s="1"/>
  <c r="P38" i="3" s="1"/>
  <c r="J47" i="4"/>
  <c r="L48" i="4" s="1"/>
  <c r="J26" i="6"/>
  <c r="J26" i="5"/>
  <c r="J10" i="6"/>
  <c r="L14" i="6" s="1"/>
  <c r="N22" i="6" s="1"/>
  <c r="J56" i="3"/>
  <c r="L58" i="3" s="1"/>
  <c r="J24" i="3"/>
  <c r="L26" i="3" s="1"/>
  <c r="J37" i="4"/>
  <c r="L36" i="4" s="1"/>
  <c r="J29" i="4"/>
  <c r="L28" i="4" s="1"/>
  <c r="J31" i="4"/>
  <c r="L32" i="4" s="1"/>
  <c r="N34" i="4" s="1"/>
  <c r="P30" i="4" s="1"/>
  <c r="S22" i="4" s="1"/>
  <c r="J39" i="4"/>
  <c r="L40" i="4" s="1"/>
  <c r="J49" i="5"/>
  <c r="L45" i="5" s="1"/>
  <c r="N53" i="5" s="1"/>
  <c r="J52" i="3"/>
  <c r="L50" i="3" s="1"/>
  <c r="N46" i="3" s="1"/>
  <c r="P54" i="3" s="1"/>
  <c r="J9" i="5"/>
  <c r="L13" i="5" s="1"/>
  <c r="N21" i="5" s="1"/>
  <c r="P37" i="5" s="1"/>
  <c r="J20" i="3"/>
  <c r="L18" i="3" s="1"/>
  <c r="J23" i="4"/>
  <c r="L24" i="4" s="1"/>
  <c r="N26" i="4" s="1"/>
  <c r="J26" i="7"/>
  <c r="L30" i="7" s="1"/>
  <c r="J53" i="4"/>
  <c r="L52" i="4" s="1"/>
  <c r="N50" i="4" s="1"/>
  <c r="J25" i="6"/>
  <c r="J7" i="4"/>
  <c r="L8" i="4" s="1"/>
  <c r="N10" i="4" s="1"/>
  <c r="P14" i="4" s="1"/>
  <c r="J69" i="4"/>
  <c r="L68" i="4" s="1"/>
  <c r="N66" i="4" s="1"/>
  <c r="P62" i="4" s="1"/>
  <c r="S54" i="4" s="1"/>
  <c r="S37" i="4" s="1"/>
  <c r="J50" i="5"/>
  <c r="L46" i="5" s="1"/>
  <c r="N54" i="5" s="1"/>
  <c r="J66" i="5"/>
  <c r="L62" i="5" s="1"/>
  <c r="B73" i="3"/>
  <c r="B74" i="7"/>
  <c r="J45" i="4"/>
  <c r="L44" i="4" s="1"/>
  <c r="N42" i="4" s="1"/>
  <c r="P46" i="4" s="1"/>
  <c r="J36" i="3"/>
  <c r="J49" i="7"/>
  <c r="J66" i="6"/>
  <c r="L62" i="6" s="1"/>
  <c r="N54" i="6" s="1"/>
  <c r="P38" i="6" s="1"/>
  <c r="J49" i="6"/>
  <c r="B74" i="5"/>
  <c r="J10" i="5"/>
  <c r="L14" i="5" s="1"/>
  <c r="N22" i="5" s="1"/>
  <c r="P38" i="5" s="1"/>
  <c r="J25" i="5"/>
  <c r="J61" i="4"/>
  <c r="L60" i="4" s="1"/>
  <c r="J15" i="4"/>
  <c r="L16" i="4" s="1"/>
  <c r="N18" i="4" s="1"/>
  <c r="J63" i="4"/>
</calcChain>
</file>

<file path=xl/comments1.xml><?xml version="1.0" encoding="utf-8"?>
<comments xmlns="http://schemas.openxmlformats.org/spreadsheetml/2006/main">
  <authors>
    <author>A satisfied Microsoft Office user</author>
    <author>Germán Rivas</author>
  </authors>
  <commentList>
    <comment ref="I8" authorId="0" shapeId="0">
      <text>
        <r>
          <rPr>
            <sz val="8"/>
            <color indexed="81"/>
            <rFont val="Tahoma"/>
            <family val="2"/>
          </rPr>
          <t xml:space="preserve">CU: 
</t>
        </r>
      </text>
    </comment>
    <comment ref="K10" authorId="0" shapeId="0">
      <text>
        <r>
          <rPr>
            <sz val="8"/>
            <color indexed="81"/>
            <rFont val="Tahoma"/>
            <family val="2"/>
          </rPr>
          <t>CU:</t>
        </r>
      </text>
    </comment>
    <comment ref="I12" authorId="0" shapeId="0">
      <text>
        <r>
          <rPr>
            <sz val="8"/>
            <color indexed="81"/>
            <rFont val="Tahoma"/>
            <family val="2"/>
          </rPr>
          <t>CU:</t>
        </r>
      </text>
    </comment>
    <comment ref="M14" authorId="1" shapeId="0">
      <text>
        <r>
          <rPr>
            <b/>
            <sz val="8"/>
            <color indexed="81"/>
            <rFont val="Tahoma"/>
            <family val="2"/>
          </rPr>
          <t>CU:</t>
        </r>
        <r>
          <rPr>
            <sz val="8"/>
            <color indexed="81"/>
            <rFont val="Tahoma"/>
            <family val="2"/>
          </rPr>
          <t xml:space="preserve">
</t>
        </r>
      </text>
    </comment>
    <comment ref="I16" authorId="0" shapeId="0">
      <text>
        <r>
          <rPr>
            <sz val="8"/>
            <color indexed="81"/>
            <rFont val="Tahoma"/>
            <family val="2"/>
          </rPr>
          <t>CU:</t>
        </r>
      </text>
    </comment>
    <comment ref="K18" authorId="0" shapeId="0">
      <text>
        <r>
          <rPr>
            <sz val="8"/>
            <color indexed="81"/>
            <rFont val="Tahoma"/>
            <family val="2"/>
          </rPr>
          <t>CU:</t>
        </r>
      </text>
    </comment>
    <comment ref="I20" authorId="0" shapeId="0">
      <text>
        <r>
          <rPr>
            <sz val="8"/>
            <color indexed="81"/>
            <rFont val="Tahoma"/>
            <family val="2"/>
          </rPr>
          <t>CU:</t>
        </r>
      </text>
    </comment>
    <comment ref="O22" authorId="0" shapeId="0">
      <text>
        <r>
          <rPr>
            <sz val="8"/>
            <color indexed="81"/>
            <rFont val="Tahoma"/>
            <family val="2"/>
          </rPr>
          <t>CU:</t>
        </r>
      </text>
    </comment>
    <comment ref="I24" authorId="0" shapeId="0">
      <text>
        <r>
          <rPr>
            <sz val="8"/>
            <color indexed="81"/>
            <rFont val="Tahoma"/>
            <family val="2"/>
          </rPr>
          <t>CU:</t>
        </r>
      </text>
    </comment>
    <comment ref="K26" authorId="0" shapeId="0">
      <text>
        <r>
          <rPr>
            <sz val="8"/>
            <color indexed="81"/>
            <rFont val="Tahoma"/>
            <family val="2"/>
          </rPr>
          <t>CU:</t>
        </r>
      </text>
    </comment>
    <comment ref="I28" authorId="0" shapeId="0">
      <text>
        <r>
          <rPr>
            <sz val="8"/>
            <color indexed="81"/>
            <rFont val="Tahoma"/>
            <family val="2"/>
          </rPr>
          <t>CU:</t>
        </r>
      </text>
    </comment>
    <comment ref="M30" authorId="0" shapeId="0">
      <text>
        <r>
          <rPr>
            <sz val="8"/>
            <color indexed="81"/>
            <rFont val="Tahoma"/>
            <family val="2"/>
          </rPr>
          <t>CU:</t>
        </r>
      </text>
    </comment>
    <comment ref="I32" authorId="0" shapeId="0">
      <text>
        <r>
          <rPr>
            <sz val="8"/>
            <color indexed="81"/>
            <rFont val="Tahoma"/>
            <family val="2"/>
          </rPr>
          <t>CU:</t>
        </r>
      </text>
    </comment>
    <comment ref="K34" authorId="0" shapeId="0">
      <text>
        <r>
          <rPr>
            <sz val="8"/>
            <color indexed="81"/>
            <rFont val="Tahoma"/>
            <family val="2"/>
          </rPr>
          <t>CU:</t>
        </r>
      </text>
    </comment>
    <comment ref="I36" authorId="0" shapeId="0">
      <text>
        <r>
          <rPr>
            <sz val="8"/>
            <color indexed="81"/>
            <rFont val="Tahoma"/>
            <family val="2"/>
          </rPr>
          <t>CU:</t>
        </r>
      </text>
    </comment>
    <comment ref="O38" authorId="0" shapeId="0">
      <text>
        <r>
          <rPr>
            <sz val="8"/>
            <color indexed="81"/>
            <rFont val="Tahoma"/>
            <family val="2"/>
          </rPr>
          <t xml:space="preserve">CU: </t>
        </r>
      </text>
    </comment>
    <comment ref="I40" authorId="0" shapeId="0">
      <text>
        <r>
          <rPr>
            <sz val="8"/>
            <color indexed="81"/>
            <rFont val="Tahoma"/>
            <family val="2"/>
          </rPr>
          <t>CU:</t>
        </r>
      </text>
    </comment>
    <comment ref="K42" authorId="0" shapeId="0">
      <text>
        <r>
          <rPr>
            <sz val="8"/>
            <color indexed="81"/>
            <rFont val="Tahoma"/>
            <family val="2"/>
          </rPr>
          <t>CU:</t>
        </r>
      </text>
    </comment>
    <comment ref="I44" authorId="0" shapeId="0">
      <text>
        <r>
          <rPr>
            <sz val="8"/>
            <color indexed="81"/>
            <rFont val="Tahoma"/>
            <family val="2"/>
          </rPr>
          <t>CU:</t>
        </r>
      </text>
    </comment>
    <comment ref="M46" authorId="0" shapeId="0">
      <text>
        <r>
          <rPr>
            <sz val="8"/>
            <color indexed="81"/>
            <rFont val="Tahoma"/>
            <family val="2"/>
          </rPr>
          <t>CU:</t>
        </r>
      </text>
    </comment>
    <comment ref="I48" authorId="0" shapeId="0">
      <text>
        <r>
          <rPr>
            <sz val="8"/>
            <color indexed="81"/>
            <rFont val="Tahoma"/>
            <family val="2"/>
          </rPr>
          <t>CU:</t>
        </r>
      </text>
    </comment>
    <comment ref="K50" authorId="0" shapeId="0">
      <text>
        <r>
          <rPr>
            <sz val="8"/>
            <color indexed="81"/>
            <rFont val="Tahoma"/>
            <family val="2"/>
          </rPr>
          <t>CU:</t>
        </r>
      </text>
    </comment>
    <comment ref="I52" authorId="0" shapeId="0">
      <text>
        <r>
          <rPr>
            <sz val="8"/>
            <color indexed="81"/>
            <rFont val="Tahoma"/>
            <family val="2"/>
          </rPr>
          <t>CU:</t>
        </r>
      </text>
    </comment>
    <comment ref="O54" authorId="0" shapeId="0">
      <text>
        <r>
          <rPr>
            <sz val="8"/>
            <color indexed="81"/>
            <rFont val="Tahoma"/>
            <family val="2"/>
          </rPr>
          <t>CU:</t>
        </r>
      </text>
    </comment>
    <comment ref="I56" authorId="0" shapeId="0">
      <text>
        <r>
          <rPr>
            <sz val="8"/>
            <color indexed="81"/>
            <rFont val="Tahoma"/>
            <family val="2"/>
          </rPr>
          <t>CU:</t>
        </r>
      </text>
    </comment>
    <comment ref="K58" authorId="0" shapeId="0">
      <text>
        <r>
          <rPr>
            <sz val="8"/>
            <color indexed="81"/>
            <rFont val="Tahoma"/>
            <family val="2"/>
          </rPr>
          <t>CU:</t>
        </r>
      </text>
    </comment>
    <comment ref="I60" authorId="0" shapeId="0">
      <text>
        <r>
          <rPr>
            <sz val="8"/>
            <color indexed="81"/>
            <rFont val="Tahoma"/>
            <family val="2"/>
          </rPr>
          <t>CU:</t>
        </r>
      </text>
    </comment>
    <comment ref="M62" authorId="0" shapeId="0">
      <text>
        <r>
          <rPr>
            <sz val="8"/>
            <color indexed="81"/>
            <rFont val="Tahoma"/>
            <family val="2"/>
          </rPr>
          <t>CU:</t>
        </r>
      </text>
    </comment>
    <comment ref="I64" authorId="0" shapeId="0">
      <text>
        <r>
          <rPr>
            <sz val="8"/>
            <color indexed="81"/>
            <rFont val="Tahoma"/>
            <family val="2"/>
          </rPr>
          <t>CU:</t>
        </r>
      </text>
    </comment>
    <comment ref="K66" authorId="0" shapeId="0">
      <text>
        <r>
          <rPr>
            <sz val="8"/>
            <color indexed="81"/>
            <rFont val="Tahoma"/>
            <family val="2"/>
          </rPr>
          <t>CU:</t>
        </r>
      </text>
    </comment>
    <comment ref="I68" authorId="0" shapeId="0">
      <text>
        <r>
          <rPr>
            <sz val="8"/>
            <color indexed="81"/>
            <rFont val="Tahoma"/>
            <family val="2"/>
          </rPr>
          <t>CU:</t>
        </r>
      </text>
    </comment>
  </commentList>
</comments>
</file>

<file path=xl/comments2.xml><?xml version="1.0" encoding="utf-8"?>
<comments xmlns="http://schemas.openxmlformats.org/spreadsheetml/2006/main">
  <authors>
    <author>GERMAN RIVAS</author>
  </authors>
  <commentList>
    <comment ref="I7" authorId="0" shapeId="0">
      <text>
        <r>
          <rPr>
            <sz val="8"/>
            <color indexed="81"/>
            <rFont val="Tahoma"/>
            <family val="2"/>
          </rPr>
          <t xml:space="preserve">
</t>
        </r>
      </text>
    </comment>
    <comment ref="K8" authorId="0" shapeId="0">
      <text>
        <r>
          <rPr>
            <b/>
            <sz val="8"/>
            <color indexed="81"/>
            <rFont val="Tahoma"/>
            <family val="2"/>
          </rPr>
          <t>GERMAN RIVAS:</t>
        </r>
        <r>
          <rPr>
            <sz val="8"/>
            <color indexed="81"/>
            <rFont val="Tahoma"/>
            <family val="2"/>
          </rPr>
          <t xml:space="preserve">
</t>
        </r>
      </text>
    </comment>
    <comment ref="I9" authorId="0" shapeId="0">
      <text/>
    </comment>
    <comment ref="M10" authorId="0" shapeId="0">
      <text>
        <r>
          <rPr>
            <b/>
            <sz val="8"/>
            <color indexed="81"/>
            <rFont val="Tahoma"/>
            <family val="2"/>
          </rPr>
          <t>GERMAN RIVAS:</t>
        </r>
        <r>
          <rPr>
            <sz val="8"/>
            <color indexed="81"/>
            <rFont val="Tahoma"/>
            <family val="2"/>
          </rPr>
          <t xml:space="preserve">
</t>
        </r>
      </text>
    </comment>
    <comment ref="I11" authorId="0" shapeId="0">
      <text>
        <r>
          <rPr>
            <sz val="8"/>
            <color indexed="81"/>
            <rFont val="Tahoma"/>
            <family val="2"/>
          </rPr>
          <t xml:space="preserve">
</t>
        </r>
      </text>
    </comment>
    <comment ref="K12" authorId="0" shapeId="0">
      <text>
        <r>
          <rPr>
            <b/>
            <sz val="8"/>
            <color indexed="81"/>
            <rFont val="Tahoma"/>
            <family val="2"/>
          </rPr>
          <t>GERMAN RIVAS:</t>
        </r>
        <r>
          <rPr>
            <sz val="8"/>
            <color indexed="81"/>
            <rFont val="Tahoma"/>
            <family val="2"/>
          </rPr>
          <t xml:space="preserve">
</t>
        </r>
      </text>
    </comment>
    <comment ref="I13" authorId="0" shapeId="0">
      <text/>
    </comment>
    <comment ref="O14" authorId="0" shapeId="0">
      <text>
        <r>
          <rPr>
            <b/>
            <sz val="8"/>
            <color indexed="81"/>
            <rFont val="Tahoma"/>
            <family val="2"/>
          </rPr>
          <t>GERMAN RIVAS:</t>
        </r>
        <r>
          <rPr>
            <sz val="8"/>
            <color indexed="81"/>
            <rFont val="Tahoma"/>
            <family val="2"/>
          </rPr>
          <t xml:space="preserve">
</t>
        </r>
      </text>
    </comment>
    <comment ref="I15" authorId="0" shapeId="0">
      <text/>
    </comment>
    <comment ref="K16" authorId="0" shapeId="0">
      <text>
        <r>
          <rPr>
            <b/>
            <sz val="8"/>
            <color indexed="81"/>
            <rFont val="Tahoma"/>
            <family val="2"/>
          </rPr>
          <t>GERMAN RIVAS:</t>
        </r>
        <r>
          <rPr>
            <sz val="8"/>
            <color indexed="81"/>
            <rFont val="Tahoma"/>
            <family val="2"/>
          </rPr>
          <t xml:space="preserve">
</t>
        </r>
      </text>
    </comment>
    <comment ref="I17" authorId="0" shapeId="0">
      <text/>
    </comment>
    <comment ref="M18" authorId="0" shapeId="0">
      <text>
        <r>
          <rPr>
            <b/>
            <sz val="8"/>
            <color indexed="81"/>
            <rFont val="Tahoma"/>
            <family val="2"/>
          </rPr>
          <t>GERMAN RIVAS:</t>
        </r>
        <r>
          <rPr>
            <sz val="8"/>
            <color indexed="81"/>
            <rFont val="Tahoma"/>
            <family val="2"/>
          </rPr>
          <t xml:space="preserve">
</t>
        </r>
      </text>
    </comment>
    <comment ref="I19" authorId="0" shapeId="0">
      <text/>
    </comment>
    <comment ref="K20" authorId="0" shapeId="0">
      <text>
        <r>
          <rPr>
            <b/>
            <sz val="8"/>
            <color indexed="81"/>
            <rFont val="Tahoma"/>
            <family val="2"/>
          </rPr>
          <t>GERMAN RIVAS:</t>
        </r>
        <r>
          <rPr>
            <sz val="8"/>
            <color indexed="81"/>
            <rFont val="Tahoma"/>
            <family val="2"/>
          </rPr>
          <t xml:space="preserve">
</t>
        </r>
      </text>
    </comment>
    <comment ref="I21" authorId="0" shapeId="0">
      <text/>
    </comment>
    <comment ref="Q22" authorId="0" shapeId="0">
      <text>
        <r>
          <rPr>
            <b/>
            <sz val="8"/>
            <color indexed="81"/>
            <rFont val="Tahoma"/>
            <family val="2"/>
          </rPr>
          <t>GERMAN RIVAS:</t>
        </r>
        <r>
          <rPr>
            <sz val="8"/>
            <color indexed="81"/>
            <rFont val="Tahoma"/>
            <family val="2"/>
          </rPr>
          <t xml:space="preserve">
</t>
        </r>
      </text>
    </comment>
    <comment ref="I23" authorId="0" shapeId="0">
      <text>
        <r>
          <rPr>
            <sz val="8"/>
            <color indexed="81"/>
            <rFont val="Tahoma"/>
            <family val="2"/>
          </rPr>
          <t xml:space="preserve">
</t>
        </r>
      </text>
    </comment>
    <comment ref="K24" authorId="0" shapeId="0">
      <text>
        <r>
          <rPr>
            <b/>
            <sz val="8"/>
            <color indexed="81"/>
            <rFont val="Tahoma"/>
            <family val="2"/>
          </rPr>
          <t>GERMAN RIVAS:</t>
        </r>
        <r>
          <rPr>
            <sz val="8"/>
            <color indexed="81"/>
            <rFont val="Tahoma"/>
            <family val="2"/>
          </rPr>
          <t xml:space="preserve">
</t>
        </r>
      </text>
    </comment>
    <comment ref="I25" authorId="0" shapeId="0">
      <text/>
    </comment>
    <comment ref="M26" authorId="0" shapeId="0">
      <text>
        <r>
          <rPr>
            <b/>
            <sz val="8"/>
            <color indexed="81"/>
            <rFont val="Tahoma"/>
            <family val="2"/>
          </rPr>
          <t>GERMAN RIVAS:</t>
        </r>
        <r>
          <rPr>
            <sz val="8"/>
            <color indexed="81"/>
            <rFont val="Tahoma"/>
            <family val="2"/>
          </rPr>
          <t xml:space="preserve">
</t>
        </r>
      </text>
    </comment>
    <comment ref="I27" authorId="0" shapeId="0">
      <text/>
    </comment>
    <comment ref="K28" authorId="0" shapeId="0">
      <text>
        <r>
          <rPr>
            <b/>
            <sz val="8"/>
            <color indexed="81"/>
            <rFont val="Tahoma"/>
            <family val="2"/>
          </rPr>
          <t>GERMAN RIVAS:</t>
        </r>
        <r>
          <rPr>
            <sz val="8"/>
            <color indexed="81"/>
            <rFont val="Tahoma"/>
            <family val="2"/>
          </rPr>
          <t xml:space="preserve">
</t>
        </r>
      </text>
    </comment>
    <comment ref="I29" authorId="0" shapeId="0">
      <text/>
    </comment>
    <comment ref="O30" authorId="0" shapeId="0">
      <text>
        <r>
          <rPr>
            <b/>
            <sz val="8"/>
            <color indexed="81"/>
            <rFont val="Tahoma"/>
            <family val="2"/>
          </rPr>
          <t>GERMAN RIVAS:</t>
        </r>
        <r>
          <rPr>
            <sz val="8"/>
            <color indexed="81"/>
            <rFont val="Tahoma"/>
            <family val="2"/>
          </rPr>
          <t xml:space="preserve">
</t>
        </r>
      </text>
    </comment>
    <comment ref="I31" authorId="0" shapeId="0">
      <text/>
    </comment>
    <comment ref="K32" authorId="0" shapeId="0">
      <text>
        <r>
          <rPr>
            <b/>
            <sz val="8"/>
            <color indexed="81"/>
            <rFont val="Tahoma"/>
            <family val="2"/>
          </rPr>
          <t>GERMAN RIVAS:</t>
        </r>
        <r>
          <rPr>
            <sz val="8"/>
            <color indexed="81"/>
            <rFont val="Tahoma"/>
            <family val="2"/>
          </rPr>
          <t xml:space="preserve">
</t>
        </r>
      </text>
    </comment>
    <comment ref="I33" authorId="0" shapeId="0">
      <text>
        <r>
          <rPr>
            <b/>
            <sz val="8"/>
            <color indexed="81"/>
            <rFont val="Tahoma"/>
            <family val="2"/>
          </rPr>
          <t>GERMAN RIVAS:</t>
        </r>
        <r>
          <rPr>
            <sz val="8"/>
            <color indexed="81"/>
            <rFont val="Tahoma"/>
            <family val="2"/>
          </rPr>
          <t xml:space="preserve">
</t>
        </r>
      </text>
    </comment>
    <comment ref="M34" authorId="0" shapeId="0">
      <text>
        <r>
          <rPr>
            <b/>
            <sz val="8"/>
            <color indexed="81"/>
            <rFont val="Tahoma"/>
            <family val="2"/>
          </rPr>
          <t>GERMAN RIVAS:</t>
        </r>
        <r>
          <rPr>
            <sz val="8"/>
            <color indexed="81"/>
            <rFont val="Tahoma"/>
            <family val="2"/>
          </rPr>
          <t xml:space="preserve">
</t>
        </r>
      </text>
    </comment>
    <comment ref="I35" authorId="0" shapeId="0">
      <text>
        <r>
          <rPr>
            <b/>
            <sz val="8"/>
            <color indexed="81"/>
            <rFont val="Tahoma"/>
            <family val="2"/>
          </rPr>
          <t>GERMAN RIVAS:</t>
        </r>
        <r>
          <rPr>
            <sz val="8"/>
            <color indexed="81"/>
            <rFont val="Tahoma"/>
            <family val="2"/>
          </rPr>
          <t xml:space="preserve">
</t>
        </r>
      </text>
    </comment>
    <comment ref="K36" authorId="0" shapeId="0">
      <text>
        <r>
          <rPr>
            <b/>
            <sz val="8"/>
            <color indexed="81"/>
            <rFont val="Tahoma"/>
            <family val="2"/>
          </rPr>
          <t>GERMAN RIVAS:</t>
        </r>
        <r>
          <rPr>
            <sz val="8"/>
            <color indexed="81"/>
            <rFont val="Tahoma"/>
            <family val="2"/>
          </rPr>
          <t xml:space="preserve">
</t>
        </r>
      </text>
    </comment>
    <comment ref="I37" authorId="0" shapeId="0">
      <text>
        <r>
          <rPr>
            <b/>
            <sz val="8"/>
            <color indexed="81"/>
            <rFont val="Tahoma"/>
            <family val="2"/>
          </rPr>
          <t>GERMAN RIVAS:</t>
        </r>
        <r>
          <rPr>
            <sz val="8"/>
            <color indexed="81"/>
            <rFont val="Tahoma"/>
            <family val="2"/>
          </rPr>
          <t xml:space="preserve">
</t>
        </r>
      </text>
    </comment>
    <comment ref="Q37" authorId="0" shapeId="0">
      <text>
        <r>
          <rPr>
            <b/>
            <sz val="8"/>
            <color indexed="81"/>
            <rFont val="Tahoma"/>
            <family val="2"/>
          </rPr>
          <t>GERMAN RIVAS:</t>
        </r>
        <r>
          <rPr>
            <sz val="8"/>
            <color indexed="81"/>
            <rFont val="Tahoma"/>
            <family val="2"/>
          </rPr>
          <t xml:space="preserve">
</t>
        </r>
      </text>
    </comment>
    <comment ref="I39" authorId="0" shapeId="0">
      <text>
        <r>
          <rPr>
            <b/>
            <sz val="8"/>
            <color indexed="81"/>
            <rFont val="Tahoma"/>
            <family val="2"/>
          </rPr>
          <t>GERMAN RIVAS:</t>
        </r>
        <r>
          <rPr>
            <sz val="8"/>
            <color indexed="81"/>
            <rFont val="Tahoma"/>
            <family val="2"/>
          </rPr>
          <t xml:space="preserve">
</t>
        </r>
      </text>
    </comment>
    <comment ref="K40" authorId="0" shapeId="0">
      <text>
        <r>
          <rPr>
            <b/>
            <sz val="8"/>
            <color indexed="81"/>
            <rFont val="Tahoma"/>
            <family val="2"/>
          </rPr>
          <t>GERMAN RIVAS:</t>
        </r>
        <r>
          <rPr>
            <sz val="8"/>
            <color indexed="81"/>
            <rFont val="Tahoma"/>
            <family val="2"/>
          </rPr>
          <t xml:space="preserve">
</t>
        </r>
      </text>
    </comment>
    <comment ref="I41" authorId="0" shapeId="0">
      <text>
        <r>
          <rPr>
            <b/>
            <sz val="8"/>
            <color indexed="81"/>
            <rFont val="Tahoma"/>
            <family val="2"/>
          </rPr>
          <t>GERMAN RIVAS:</t>
        </r>
        <r>
          <rPr>
            <sz val="8"/>
            <color indexed="81"/>
            <rFont val="Tahoma"/>
            <family val="2"/>
          </rPr>
          <t xml:space="preserve">
</t>
        </r>
      </text>
    </comment>
    <comment ref="M42" authorId="0" shapeId="0">
      <text>
        <r>
          <rPr>
            <b/>
            <sz val="8"/>
            <color indexed="81"/>
            <rFont val="Tahoma"/>
            <family val="2"/>
          </rPr>
          <t>GERMAN RIVAS:</t>
        </r>
        <r>
          <rPr>
            <sz val="8"/>
            <color indexed="81"/>
            <rFont val="Tahoma"/>
            <family val="2"/>
          </rPr>
          <t xml:space="preserve">
</t>
        </r>
      </text>
    </comment>
    <comment ref="I43" authorId="0" shapeId="0">
      <text>
        <r>
          <rPr>
            <b/>
            <sz val="8"/>
            <color indexed="81"/>
            <rFont val="Tahoma"/>
            <family val="2"/>
          </rPr>
          <t>GERMAN RIVAS:</t>
        </r>
        <r>
          <rPr>
            <sz val="8"/>
            <color indexed="81"/>
            <rFont val="Tahoma"/>
            <family val="2"/>
          </rPr>
          <t xml:space="preserve">
</t>
        </r>
      </text>
    </comment>
    <comment ref="K44" authorId="0" shapeId="0">
      <text>
        <r>
          <rPr>
            <b/>
            <sz val="8"/>
            <color indexed="81"/>
            <rFont val="Tahoma"/>
            <family val="2"/>
          </rPr>
          <t>GERMAN RIVAS:</t>
        </r>
        <r>
          <rPr>
            <sz val="8"/>
            <color indexed="81"/>
            <rFont val="Tahoma"/>
            <family val="2"/>
          </rPr>
          <t xml:space="preserve">
</t>
        </r>
      </text>
    </comment>
    <comment ref="I45" authorId="0" shapeId="0">
      <text>
        <r>
          <rPr>
            <b/>
            <sz val="8"/>
            <color indexed="81"/>
            <rFont val="Tahoma"/>
            <family val="2"/>
          </rPr>
          <t>GERMAN RIVAS:</t>
        </r>
        <r>
          <rPr>
            <sz val="8"/>
            <color indexed="81"/>
            <rFont val="Tahoma"/>
            <family val="2"/>
          </rPr>
          <t xml:space="preserve">
</t>
        </r>
      </text>
    </comment>
    <comment ref="O46" authorId="0" shapeId="0">
      <text>
        <r>
          <rPr>
            <b/>
            <sz val="8"/>
            <color indexed="81"/>
            <rFont val="Tahoma"/>
            <family val="2"/>
          </rPr>
          <t>GERMAN RIVAS:</t>
        </r>
        <r>
          <rPr>
            <sz val="8"/>
            <color indexed="81"/>
            <rFont val="Tahoma"/>
            <family val="2"/>
          </rPr>
          <t xml:space="preserve">
</t>
        </r>
      </text>
    </comment>
    <comment ref="I47" authorId="0" shapeId="0">
      <text>
        <r>
          <rPr>
            <b/>
            <sz val="8"/>
            <color indexed="81"/>
            <rFont val="Tahoma"/>
            <family val="2"/>
          </rPr>
          <t>GERMAN RIVAS:</t>
        </r>
        <r>
          <rPr>
            <sz val="8"/>
            <color indexed="81"/>
            <rFont val="Tahoma"/>
            <family val="2"/>
          </rPr>
          <t xml:space="preserve">
</t>
        </r>
      </text>
    </comment>
    <comment ref="K48" authorId="0" shapeId="0">
      <text>
        <r>
          <rPr>
            <b/>
            <sz val="8"/>
            <color indexed="81"/>
            <rFont val="Tahoma"/>
            <family val="2"/>
          </rPr>
          <t>GERMAN RIVAS:</t>
        </r>
        <r>
          <rPr>
            <sz val="8"/>
            <color indexed="81"/>
            <rFont val="Tahoma"/>
            <family val="2"/>
          </rPr>
          <t xml:space="preserve">
</t>
        </r>
      </text>
    </comment>
    <comment ref="I49" authorId="0" shapeId="0">
      <text>
        <r>
          <rPr>
            <b/>
            <sz val="8"/>
            <color indexed="81"/>
            <rFont val="Tahoma"/>
            <family val="2"/>
          </rPr>
          <t>GERMAN RIVAS:</t>
        </r>
        <r>
          <rPr>
            <sz val="8"/>
            <color indexed="81"/>
            <rFont val="Tahoma"/>
            <family val="2"/>
          </rPr>
          <t xml:space="preserve">
</t>
        </r>
      </text>
    </comment>
    <comment ref="M50" authorId="0" shapeId="0">
      <text>
        <r>
          <rPr>
            <b/>
            <sz val="8"/>
            <color indexed="81"/>
            <rFont val="Tahoma"/>
            <family val="2"/>
          </rPr>
          <t>GERMAN RIVAS:</t>
        </r>
        <r>
          <rPr>
            <sz val="8"/>
            <color indexed="81"/>
            <rFont val="Tahoma"/>
            <family val="2"/>
          </rPr>
          <t xml:space="preserve">
</t>
        </r>
      </text>
    </comment>
    <comment ref="I51" authorId="0" shapeId="0">
      <text>
        <r>
          <rPr>
            <b/>
            <sz val="8"/>
            <color indexed="81"/>
            <rFont val="Tahoma"/>
            <family val="2"/>
          </rPr>
          <t>GERMAN RIVAS:</t>
        </r>
        <r>
          <rPr>
            <sz val="8"/>
            <color indexed="81"/>
            <rFont val="Tahoma"/>
            <family val="2"/>
          </rPr>
          <t xml:space="preserve">
</t>
        </r>
      </text>
    </comment>
    <comment ref="K52" authorId="0" shapeId="0">
      <text>
        <r>
          <rPr>
            <b/>
            <sz val="8"/>
            <color indexed="81"/>
            <rFont val="Tahoma"/>
            <family val="2"/>
          </rPr>
          <t>GERMAN RIVAS:</t>
        </r>
        <r>
          <rPr>
            <sz val="8"/>
            <color indexed="81"/>
            <rFont val="Tahoma"/>
            <family val="2"/>
          </rPr>
          <t xml:space="preserve">
</t>
        </r>
      </text>
    </comment>
    <comment ref="I53" authorId="0" shapeId="0">
      <text>
        <r>
          <rPr>
            <b/>
            <sz val="8"/>
            <color indexed="81"/>
            <rFont val="Tahoma"/>
            <family val="2"/>
          </rPr>
          <t>GERMAN RIVAS:</t>
        </r>
        <r>
          <rPr>
            <sz val="8"/>
            <color indexed="81"/>
            <rFont val="Tahoma"/>
            <family val="2"/>
          </rPr>
          <t xml:space="preserve">
</t>
        </r>
      </text>
    </comment>
    <comment ref="Q54" authorId="0" shapeId="0">
      <text>
        <r>
          <rPr>
            <b/>
            <sz val="8"/>
            <color indexed="81"/>
            <rFont val="Tahoma"/>
            <family val="2"/>
          </rPr>
          <t>GERMAN RIVAS:</t>
        </r>
        <r>
          <rPr>
            <sz val="8"/>
            <color indexed="81"/>
            <rFont val="Tahoma"/>
            <family val="2"/>
          </rPr>
          <t xml:space="preserve">
</t>
        </r>
      </text>
    </comment>
    <comment ref="I55" authorId="0" shapeId="0">
      <text>
        <r>
          <rPr>
            <b/>
            <sz val="8"/>
            <color indexed="81"/>
            <rFont val="Tahoma"/>
            <family val="2"/>
          </rPr>
          <t>GERMAN RIVAS:</t>
        </r>
        <r>
          <rPr>
            <sz val="8"/>
            <color indexed="81"/>
            <rFont val="Tahoma"/>
            <family val="2"/>
          </rPr>
          <t xml:space="preserve">
</t>
        </r>
      </text>
    </comment>
    <comment ref="K56" authorId="0" shapeId="0">
      <text>
        <r>
          <rPr>
            <b/>
            <sz val="8"/>
            <color indexed="81"/>
            <rFont val="Tahoma"/>
            <family val="2"/>
          </rPr>
          <t>GERMAN RIVAS:</t>
        </r>
        <r>
          <rPr>
            <sz val="8"/>
            <color indexed="81"/>
            <rFont val="Tahoma"/>
            <family val="2"/>
          </rPr>
          <t xml:space="preserve">
</t>
        </r>
      </text>
    </comment>
    <comment ref="I57" authorId="0" shapeId="0">
      <text>
        <r>
          <rPr>
            <b/>
            <sz val="8"/>
            <color indexed="81"/>
            <rFont val="Tahoma"/>
            <family val="2"/>
          </rPr>
          <t>GERMAN RIVAS:</t>
        </r>
        <r>
          <rPr>
            <sz val="8"/>
            <color indexed="81"/>
            <rFont val="Tahoma"/>
            <family val="2"/>
          </rPr>
          <t xml:space="preserve">
</t>
        </r>
      </text>
    </comment>
    <comment ref="M58" authorId="0" shapeId="0">
      <text>
        <r>
          <rPr>
            <b/>
            <sz val="8"/>
            <color indexed="81"/>
            <rFont val="Tahoma"/>
            <family val="2"/>
          </rPr>
          <t>GERMAN RIVAS:</t>
        </r>
        <r>
          <rPr>
            <sz val="8"/>
            <color indexed="81"/>
            <rFont val="Tahoma"/>
            <family val="2"/>
          </rPr>
          <t xml:space="preserve">
</t>
        </r>
      </text>
    </comment>
    <comment ref="I59" authorId="0" shapeId="0">
      <text>
        <r>
          <rPr>
            <b/>
            <sz val="8"/>
            <color indexed="81"/>
            <rFont val="Tahoma"/>
            <family val="2"/>
          </rPr>
          <t>GERMAN RIVAS:</t>
        </r>
        <r>
          <rPr>
            <sz val="8"/>
            <color indexed="81"/>
            <rFont val="Tahoma"/>
            <family val="2"/>
          </rPr>
          <t xml:space="preserve">
</t>
        </r>
      </text>
    </comment>
    <comment ref="K60" authorId="0" shapeId="0">
      <text>
        <r>
          <rPr>
            <b/>
            <sz val="8"/>
            <color indexed="81"/>
            <rFont val="Tahoma"/>
            <family val="2"/>
          </rPr>
          <t>GERMAN RIVAS:</t>
        </r>
        <r>
          <rPr>
            <sz val="8"/>
            <color indexed="81"/>
            <rFont val="Tahoma"/>
            <family val="2"/>
          </rPr>
          <t xml:space="preserve">
</t>
        </r>
      </text>
    </comment>
    <comment ref="I61" authorId="0" shapeId="0">
      <text>
        <r>
          <rPr>
            <b/>
            <sz val="8"/>
            <color indexed="81"/>
            <rFont val="Tahoma"/>
            <family val="2"/>
          </rPr>
          <t>GERMAN RIVAS:</t>
        </r>
        <r>
          <rPr>
            <sz val="8"/>
            <color indexed="81"/>
            <rFont val="Tahoma"/>
            <family val="2"/>
          </rPr>
          <t xml:space="preserve">
</t>
        </r>
      </text>
    </comment>
    <comment ref="O62" authorId="0" shapeId="0">
      <text>
        <r>
          <rPr>
            <b/>
            <sz val="8"/>
            <color indexed="81"/>
            <rFont val="Tahoma"/>
            <family val="2"/>
          </rPr>
          <t>GERMAN RIVAS:</t>
        </r>
        <r>
          <rPr>
            <sz val="8"/>
            <color indexed="81"/>
            <rFont val="Tahoma"/>
            <family val="2"/>
          </rPr>
          <t xml:space="preserve">
</t>
        </r>
      </text>
    </comment>
    <comment ref="I63" authorId="0" shapeId="0">
      <text>
        <r>
          <rPr>
            <b/>
            <sz val="8"/>
            <color indexed="81"/>
            <rFont val="Tahoma"/>
            <family val="2"/>
          </rPr>
          <t>GERMAN RIVAS:</t>
        </r>
        <r>
          <rPr>
            <sz val="8"/>
            <color indexed="81"/>
            <rFont val="Tahoma"/>
            <family val="2"/>
          </rPr>
          <t xml:space="preserve">
</t>
        </r>
      </text>
    </comment>
    <comment ref="K64" authorId="0" shapeId="0">
      <text>
        <r>
          <rPr>
            <b/>
            <sz val="8"/>
            <color indexed="81"/>
            <rFont val="Tahoma"/>
            <family val="2"/>
          </rPr>
          <t>GERMAN RIVAS:</t>
        </r>
        <r>
          <rPr>
            <sz val="8"/>
            <color indexed="81"/>
            <rFont val="Tahoma"/>
            <family val="2"/>
          </rPr>
          <t xml:space="preserve">
</t>
        </r>
      </text>
    </comment>
    <comment ref="I65" authorId="0" shapeId="0">
      <text>
        <r>
          <rPr>
            <b/>
            <sz val="8"/>
            <color indexed="81"/>
            <rFont val="Tahoma"/>
            <family val="2"/>
          </rPr>
          <t>GERMAN RIVAS:</t>
        </r>
        <r>
          <rPr>
            <sz val="8"/>
            <color indexed="81"/>
            <rFont val="Tahoma"/>
            <family val="2"/>
          </rPr>
          <t xml:space="preserve">
</t>
        </r>
      </text>
    </comment>
    <comment ref="M66" authorId="0" shapeId="0">
      <text>
        <r>
          <rPr>
            <b/>
            <sz val="8"/>
            <color indexed="81"/>
            <rFont val="Tahoma"/>
            <family val="2"/>
          </rPr>
          <t>GERMAN RIVAS:</t>
        </r>
        <r>
          <rPr>
            <sz val="8"/>
            <color indexed="81"/>
            <rFont val="Tahoma"/>
            <family val="2"/>
          </rPr>
          <t xml:space="preserve">
</t>
        </r>
      </text>
    </comment>
    <comment ref="I67" authorId="0" shapeId="0">
      <text>
        <r>
          <rPr>
            <b/>
            <sz val="8"/>
            <color indexed="81"/>
            <rFont val="Tahoma"/>
            <family val="2"/>
          </rPr>
          <t>GERMAN RIVAS:</t>
        </r>
        <r>
          <rPr>
            <sz val="8"/>
            <color indexed="81"/>
            <rFont val="Tahoma"/>
            <family val="2"/>
          </rPr>
          <t xml:space="preserve">
</t>
        </r>
      </text>
    </comment>
    <comment ref="K68" authorId="0" shapeId="0">
      <text>
        <r>
          <rPr>
            <b/>
            <sz val="8"/>
            <color indexed="81"/>
            <rFont val="Tahoma"/>
            <family val="2"/>
          </rPr>
          <t>GERMAN RIVAS:</t>
        </r>
        <r>
          <rPr>
            <sz val="8"/>
            <color indexed="81"/>
            <rFont val="Tahoma"/>
            <family val="2"/>
          </rPr>
          <t xml:space="preserve">
</t>
        </r>
      </text>
    </comment>
    <comment ref="I69" authorId="0" shapeId="0">
      <text>
        <r>
          <rPr>
            <b/>
            <sz val="8"/>
            <color indexed="81"/>
            <rFont val="Tahoma"/>
            <family val="2"/>
          </rPr>
          <t>GERMAN RIVAS:</t>
        </r>
        <r>
          <rPr>
            <sz val="8"/>
            <color indexed="81"/>
            <rFont val="Tahoma"/>
            <family val="2"/>
          </rPr>
          <t xml:space="preserve">
</t>
        </r>
      </text>
    </comment>
  </commentList>
</comments>
</file>

<file path=xl/comments3.xml><?xml version="1.0" encoding="utf-8"?>
<comments xmlns="http://schemas.openxmlformats.org/spreadsheetml/2006/main">
  <authors>
    <author>A satisfied Microsoft Office user</author>
  </authors>
  <commentList>
    <comment ref="I10" authorId="0" shapeId="0">
      <text>
        <r>
          <rPr>
            <sz val="8"/>
            <color indexed="81"/>
            <rFont val="Tahoma"/>
            <family val="2"/>
          </rPr>
          <t xml:space="preserve">CU: 
</t>
        </r>
      </text>
    </comment>
    <comment ref="K14" authorId="0" shapeId="0">
      <text>
        <r>
          <rPr>
            <sz val="8"/>
            <color indexed="81"/>
            <rFont val="Tahoma"/>
            <family val="2"/>
          </rPr>
          <t xml:space="preserve">CU: </t>
        </r>
      </text>
    </comment>
    <comment ref="I18" authorId="0" shapeId="0">
      <text>
        <r>
          <rPr>
            <sz val="8"/>
            <color indexed="81"/>
            <rFont val="Tahoma"/>
            <family val="2"/>
          </rPr>
          <t xml:space="preserve">CU: 
</t>
        </r>
      </text>
    </comment>
    <comment ref="M22" authorId="0" shapeId="0">
      <text>
        <r>
          <rPr>
            <sz val="8"/>
            <color indexed="81"/>
            <rFont val="Tahoma"/>
            <family val="2"/>
          </rPr>
          <t xml:space="preserve">CU: </t>
        </r>
      </text>
    </comment>
    <comment ref="I26" authorId="0" shapeId="0">
      <text>
        <r>
          <rPr>
            <sz val="8"/>
            <color indexed="81"/>
            <rFont val="Tahoma"/>
            <family val="2"/>
          </rPr>
          <t xml:space="preserve">CU: 
</t>
        </r>
      </text>
    </comment>
    <comment ref="K30" authorId="0" shapeId="0">
      <text>
        <r>
          <rPr>
            <sz val="8"/>
            <color indexed="81"/>
            <rFont val="Tahoma"/>
            <family val="2"/>
          </rPr>
          <t xml:space="preserve">CU: </t>
        </r>
      </text>
    </comment>
    <comment ref="I34" authorId="0" shapeId="0">
      <text>
        <r>
          <rPr>
            <sz val="8"/>
            <color indexed="81"/>
            <rFont val="Tahoma"/>
            <family val="2"/>
          </rPr>
          <t xml:space="preserve">CU: 
</t>
        </r>
      </text>
    </comment>
    <comment ref="O38" authorId="0" shapeId="0">
      <text>
        <r>
          <rPr>
            <sz val="8"/>
            <color indexed="81"/>
            <rFont val="Tahoma"/>
            <family val="2"/>
          </rPr>
          <t xml:space="preserve">CU: </t>
        </r>
      </text>
    </comment>
    <comment ref="I42" authorId="0" shapeId="0">
      <text>
        <r>
          <rPr>
            <sz val="8"/>
            <color indexed="81"/>
            <rFont val="Tahoma"/>
            <family val="2"/>
          </rPr>
          <t xml:space="preserve">CU: 
</t>
        </r>
      </text>
    </comment>
    <comment ref="K46" authorId="0" shapeId="0">
      <text>
        <r>
          <rPr>
            <sz val="8"/>
            <color indexed="81"/>
            <rFont val="Tahoma"/>
            <family val="2"/>
          </rPr>
          <t xml:space="preserve">CU: </t>
        </r>
      </text>
    </comment>
    <comment ref="I50" authorId="0" shapeId="0">
      <text>
        <r>
          <rPr>
            <sz val="8"/>
            <color indexed="81"/>
            <rFont val="Tahoma"/>
            <family val="2"/>
          </rPr>
          <t xml:space="preserve">CU: 
</t>
        </r>
      </text>
    </comment>
    <comment ref="M54" authorId="0" shapeId="0">
      <text>
        <r>
          <rPr>
            <sz val="8"/>
            <color indexed="81"/>
            <rFont val="Tahoma"/>
            <family val="2"/>
          </rPr>
          <t xml:space="preserve">CU: </t>
        </r>
      </text>
    </comment>
    <comment ref="I58" authorId="0" shapeId="0">
      <text>
        <r>
          <rPr>
            <sz val="8"/>
            <color indexed="81"/>
            <rFont val="Tahoma"/>
            <family val="2"/>
          </rPr>
          <t xml:space="preserve">CU: 
</t>
        </r>
      </text>
    </comment>
    <comment ref="K62" authorId="0" shapeId="0">
      <text>
        <r>
          <rPr>
            <sz val="8"/>
            <color indexed="81"/>
            <rFont val="Tahoma"/>
            <family val="2"/>
          </rPr>
          <t xml:space="preserve">CU: </t>
        </r>
      </text>
    </comment>
    <comment ref="I66" authorId="0" shapeId="0">
      <text>
        <r>
          <rPr>
            <sz val="8"/>
            <color indexed="81"/>
            <rFont val="Tahoma"/>
            <family val="2"/>
          </rPr>
          <t xml:space="preserve">CU: 
</t>
        </r>
      </text>
    </comment>
  </commentList>
</comments>
</file>

<file path=xl/comments4.xml><?xml version="1.0" encoding="utf-8"?>
<comments xmlns="http://schemas.openxmlformats.org/spreadsheetml/2006/main">
  <authors>
    <author>A satisfied Microsoft Office user</author>
  </authors>
  <commentList>
    <comment ref="I10" authorId="0" shapeId="0">
      <text>
        <r>
          <rPr>
            <sz val="8"/>
            <color indexed="81"/>
            <rFont val="Tahoma"/>
            <family val="2"/>
          </rPr>
          <t xml:space="preserve">CU: 
</t>
        </r>
      </text>
    </comment>
    <comment ref="K14" authorId="0" shapeId="0">
      <text>
        <r>
          <rPr>
            <sz val="8"/>
            <color indexed="81"/>
            <rFont val="Tahoma"/>
            <family val="2"/>
          </rPr>
          <t xml:space="preserve">CU: </t>
        </r>
      </text>
    </comment>
    <comment ref="I18" authorId="0" shapeId="0">
      <text>
        <r>
          <rPr>
            <sz val="8"/>
            <color indexed="81"/>
            <rFont val="Tahoma"/>
            <family val="2"/>
          </rPr>
          <t xml:space="preserve">CU: 
</t>
        </r>
      </text>
    </comment>
    <comment ref="M22" authorId="0" shapeId="0">
      <text>
        <r>
          <rPr>
            <sz val="8"/>
            <color indexed="81"/>
            <rFont val="Tahoma"/>
            <family val="2"/>
          </rPr>
          <t xml:space="preserve">CU: </t>
        </r>
      </text>
    </comment>
    <comment ref="I26" authorId="0" shapeId="0">
      <text>
        <r>
          <rPr>
            <sz val="8"/>
            <color indexed="81"/>
            <rFont val="Tahoma"/>
            <family val="2"/>
          </rPr>
          <t xml:space="preserve">CU: 
</t>
        </r>
      </text>
    </comment>
    <comment ref="K30" authorId="0" shapeId="0">
      <text>
        <r>
          <rPr>
            <sz val="8"/>
            <color indexed="81"/>
            <rFont val="Tahoma"/>
            <family val="2"/>
          </rPr>
          <t xml:space="preserve">CU: </t>
        </r>
      </text>
    </comment>
    <comment ref="I34" authorId="0" shapeId="0">
      <text>
        <r>
          <rPr>
            <sz val="8"/>
            <color indexed="81"/>
            <rFont val="Tahoma"/>
            <family val="2"/>
          </rPr>
          <t xml:space="preserve">CU: 
</t>
        </r>
      </text>
    </comment>
    <comment ref="O38" authorId="0" shapeId="0">
      <text>
        <r>
          <rPr>
            <sz val="8"/>
            <color indexed="81"/>
            <rFont val="Tahoma"/>
            <family val="2"/>
          </rPr>
          <t xml:space="preserve">CU: </t>
        </r>
      </text>
    </comment>
    <comment ref="I42" authorId="0" shapeId="0">
      <text>
        <r>
          <rPr>
            <sz val="8"/>
            <color indexed="81"/>
            <rFont val="Tahoma"/>
            <family val="2"/>
          </rPr>
          <t xml:space="preserve">CU: 
</t>
        </r>
      </text>
    </comment>
    <comment ref="K46" authorId="0" shapeId="0">
      <text>
        <r>
          <rPr>
            <sz val="8"/>
            <color indexed="81"/>
            <rFont val="Tahoma"/>
            <family val="2"/>
          </rPr>
          <t xml:space="preserve">CU: </t>
        </r>
      </text>
    </comment>
    <comment ref="I50" authorId="0" shapeId="0">
      <text>
        <r>
          <rPr>
            <sz val="8"/>
            <color indexed="81"/>
            <rFont val="Tahoma"/>
            <family val="2"/>
          </rPr>
          <t xml:space="preserve">CU: 
</t>
        </r>
      </text>
    </comment>
    <comment ref="M54" authorId="0" shapeId="0">
      <text>
        <r>
          <rPr>
            <sz val="8"/>
            <color indexed="81"/>
            <rFont val="Tahoma"/>
            <family val="2"/>
          </rPr>
          <t xml:space="preserve">CU: </t>
        </r>
      </text>
    </comment>
    <comment ref="I58" authorId="0" shapeId="0">
      <text>
        <r>
          <rPr>
            <sz val="8"/>
            <color indexed="81"/>
            <rFont val="Tahoma"/>
            <family val="2"/>
          </rPr>
          <t xml:space="preserve">CU: 
</t>
        </r>
      </text>
    </comment>
    <comment ref="K62" authorId="0" shapeId="0">
      <text>
        <r>
          <rPr>
            <sz val="8"/>
            <color indexed="81"/>
            <rFont val="Tahoma"/>
            <family val="2"/>
          </rPr>
          <t xml:space="preserve">CU: </t>
        </r>
      </text>
    </comment>
    <comment ref="I66" authorId="0" shapeId="0">
      <text>
        <r>
          <rPr>
            <sz val="8"/>
            <color indexed="81"/>
            <rFont val="Tahoma"/>
            <family val="2"/>
          </rPr>
          <t xml:space="preserve">CU: 
</t>
        </r>
      </text>
    </comment>
  </commentList>
</comments>
</file>

<file path=xl/comments5.xml><?xml version="1.0" encoding="utf-8"?>
<comments xmlns="http://schemas.openxmlformats.org/spreadsheetml/2006/main">
  <authors>
    <author>A satisfied Microsoft Office user</author>
  </authors>
  <commentList>
    <comment ref="I10" authorId="0" shapeId="0">
      <text>
        <r>
          <rPr>
            <sz val="8"/>
            <color indexed="81"/>
            <rFont val="Tahoma"/>
            <family val="2"/>
          </rPr>
          <t xml:space="preserve">CU: 
</t>
        </r>
      </text>
    </comment>
    <comment ref="K14" authorId="0" shapeId="0">
      <text>
        <r>
          <rPr>
            <sz val="8"/>
            <color indexed="81"/>
            <rFont val="Tahoma"/>
            <family val="2"/>
          </rPr>
          <t xml:space="preserve">CU: </t>
        </r>
      </text>
    </comment>
    <comment ref="I18" authorId="0" shapeId="0">
      <text>
        <r>
          <rPr>
            <sz val="8"/>
            <color indexed="81"/>
            <rFont val="Tahoma"/>
            <family val="2"/>
          </rPr>
          <t xml:space="preserve">CU: 
</t>
        </r>
      </text>
    </comment>
    <comment ref="M22" authorId="0" shapeId="0">
      <text>
        <r>
          <rPr>
            <sz val="8"/>
            <color indexed="81"/>
            <rFont val="Tahoma"/>
            <family val="2"/>
          </rPr>
          <t xml:space="preserve">CU: </t>
        </r>
      </text>
    </comment>
    <comment ref="I26" authorId="0" shapeId="0">
      <text>
        <r>
          <rPr>
            <sz val="8"/>
            <color indexed="81"/>
            <rFont val="Tahoma"/>
            <family val="2"/>
          </rPr>
          <t xml:space="preserve">CU: 
</t>
        </r>
      </text>
    </comment>
    <comment ref="K30" authorId="0" shapeId="0">
      <text>
        <r>
          <rPr>
            <sz val="8"/>
            <color indexed="81"/>
            <rFont val="Tahoma"/>
            <family val="2"/>
          </rPr>
          <t xml:space="preserve">CU: </t>
        </r>
      </text>
    </comment>
    <comment ref="I34" authorId="0" shapeId="0">
      <text>
        <r>
          <rPr>
            <sz val="8"/>
            <color indexed="81"/>
            <rFont val="Tahoma"/>
            <family val="2"/>
          </rPr>
          <t xml:space="preserve">CU: 
</t>
        </r>
      </text>
    </comment>
    <comment ref="O38" authorId="0" shapeId="0">
      <text>
        <r>
          <rPr>
            <sz val="8"/>
            <color indexed="81"/>
            <rFont val="Tahoma"/>
            <family val="2"/>
          </rPr>
          <t xml:space="preserve">CU: </t>
        </r>
      </text>
    </comment>
    <comment ref="I42" authorId="0" shapeId="0">
      <text>
        <r>
          <rPr>
            <sz val="8"/>
            <color indexed="81"/>
            <rFont val="Tahoma"/>
            <family val="2"/>
          </rPr>
          <t xml:space="preserve">CU: 
</t>
        </r>
      </text>
    </comment>
    <comment ref="K46" authorId="0" shapeId="0">
      <text>
        <r>
          <rPr>
            <sz val="8"/>
            <color indexed="81"/>
            <rFont val="Tahoma"/>
            <family val="2"/>
          </rPr>
          <t xml:space="preserve">CU: </t>
        </r>
      </text>
    </comment>
    <comment ref="I50" authorId="0" shapeId="0">
      <text>
        <r>
          <rPr>
            <sz val="8"/>
            <color indexed="81"/>
            <rFont val="Tahoma"/>
            <family val="2"/>
          </rPr>
          <t xml:space="preserve">CU: 
</t>
        </r>
      </text>
    </comment>
    <comment ref="M54" authorId="0" shapeId="0">
      <text>
        <r>
          <rPr>
            <sz val="8"/>
            <color indexed="81"/>
            <rFont val="Tahoma"/>
            <family val="2"/>
          </rPr>
          <t xml:space="preserve">CU: </t>
        </r>
      </text>
    </comment>
    <comment ref="I58" authorId="0" shapeId="0">
      <text>
        <r>
          <rPr>
            <sz val="8"/>
            <color indexed="81"/>
            <rFont val="Tahoma"/>
            <family val="2"/>
          </rPr>
          <t xml:space="preserve">CU: 
</t>
        </r>
      </text>
    </comment>
    <comment ref="K62" authorId="0" shapeId="0">
      <text>
        <r>
          <rPr>
            <sz val="8"/>
            <color indexed="81"/>
            <rFont val="Tahoma"/>
            <family val="2"/>
          </rPr>
          <t xml:space="preserve">CU: </t>
        </r>
      </text>
    </comment>
    <comment ref="I66" authorId="0" shapeId="0">
      <text>
        <r>
          <rPr>
            <sz val="8"/>
            <color indexed="81"/>
            <rFont val="Tahoma"/>
            <family val="2"/>
          </rPr>
          <t xml:space="preserve">CU: 
</t>
        </r>
      </text>
    </comment>
  </commentList>
</comments>
</file>

<file path=xl/comments6.xml><?xml version="1.0" encoding="utf-8"?>
<comments xmlns="http://schemas.openxmlformats.org/spreadsheetml/2006/main">
  <authors>
    <author>A satisfied Microsoft Office user</author>
    <author>Germán Rivas</author>
  </authors>
  <commentList>
    <comment ref="I8" authorId="0" shapeId="0">
      <text>
        <r>
          <rPr>
            <sz val="8"/>
            <color indexed="81"/>
            <rFont val="Tahoma"/>
            <family val="2"/>
          </rPr>
          <t xml:space="preserve">CU: 
</t>
        </r>
      </text>
    </comment>
    <comment ref="K10" authorId="0" shapeId="0">
      <text>
        <r>
          <rPr>
            <sz val="8"/>
            <color indexed="81"/>
            <rFont val="Tahoma"/>
            <family val="2"/>
          </rPr>
          <t>CU:</t>
        </r>
      </text>
    </comment>
    <comment ref="I12" authorId="0" shapeId="0">
      <text>
        <r>
          <rPr>
            <sz val="8"/>
            <color indexed="81"/>
            <rFont val="Tahoma"/>
            <family val="2"/>
          </rPr>
          <t>CU:</t>
        </r>
      </text>
    </comment>
    <comment ref="M14" authorId="1" shapeId="0">
      <text>
        <r>
          <rPr>
            <b/>
            <sz val="8"/>
            <color indexed="81"/>
            <rFont val="Tahoma"/>
            <family val="2"/>
          </rPr>
          <t>CU:</t>
        </r>
        <r>
          <rPr>
            <sz val="8"/>
            <color indexed="81"/>
            <rFont val="Tahoma"/>
            <family val="2"/>
          </rPr>
          <t xml:space="preserve">
</t>
        </r>
      </text>
    </comment>
    <comment ref="I16" authorId="0" shapeId="0">
      <text>
        <r>
          <rPr>
            <sz val="8"/>
            <color indexed="81"/>
            <rFont val="Tahoma"/>
            <family val="2"/>
          </rPr>
          <t>CU:</t>
        </r>
      </text>
    </comment>
    <comment ref="K18" authorId="0" shapeId="0">
      <text>
        <r>
          <rPr>
            <sz val="8"/>
            <color indexed="81"/>
            <rFont val="Tahoma"/>
            <family val="2"/>
          </rPr>
          <t>CU:</t>
        </r>
      </text>
    </comment>
    <comment ref="I20" authorId="0" shapeId="0">
      <text>
        <r>
          <rPr>
            <sz val="8"/>
            <color indexed="81"/>
            <rFont val="Tahoma"/>
            <family val="2"/>
          </rPr>
          <t>CU:</t>
        </r>
      </text>
    </comment>
    <comment ref="O22" authorId="0" shapeId="0">
      <text>
        <r>
          <rPr>
            <sz val="8"/>
            <color indexed="81"/>
            <rFont val="Tahoma"/>
            <family val="2"/>
          </rPr>
          <t>CU:</t>
        </r>
      </text>
    </comment>
    <comment ref="I24" authorId="0" shapeId="0">
      <text>
        <r>
          <rPr>
            <sz val="8"/>
            <color indexed="81"/>
            <rFont val="Tahoma"/>
            <family val="2"/>
          </rPr>
          <t>CU:</t>
        </r>
      </text>
    </comment>
    <comment ref="K26" authorId="0" shapeId="0">
      <text>
        <r>
          <rPr>
            <sz val="8"/>
            <color indexed="81"/>
            <rFont val="Tahoma"/>
            <family val="2"/>
          </rPr>
          <t>CU:</t>
        </r>
      </text>
    </comment>
    <comment ref="I28" authorId="0" shapeId="0">
      <text>
        <r>
          <rPr>
            <sz val="8"/>
            <color indexed="81"/>
            <rFont val="Tahoma"/>
            <family val="2"/>
          </rPr>
          <t>CU:</t>
        </r>
      </text>
    </comment>
    <comment ref="M30" authorId="0" shapeId="0">
      <text>
        <r>
          <rPr>
            <sz val="8"/>
            <color indexed="81"/>
            <rFont val="Tahoma"/>
            <family val="2"/>
          </rPr>
          <t>CU:</t>
        </r>
      </text>
    </comment>
    <comment ref="I32" authorId="0" shapeId="0">
      <text>
        <r>
          <rPr>
            <sz val="8"/>
            <color indexed="81"/>
            <rFont val="Tahoma"/>
            <family val="2"/>
          </rPr>
          <t>CU:</t>
        </r>
      </text>
    </comment>
    <comment ref="K34" authorId="0" shapeId="0">
      <text>
        <r>
          <rPr>
            <sz val="8"/>
            <color indexed="81"/>
            <rFont val="Tahoma"/>
            <family val="2"/>
          </rPr>
          <t>CU:</t>
        </r>
      </text>
    </comment>
    <comment ref="I36" authorId="0" shapeId="0">
      <text>
        <r>
          <rPr>
            <sz val="8"/>
            <color indexed="81"/>
            <rFont val="Tahoma"/>
            <family val="2"/>
          </rPr>
          <t>CU:</t>
        </r>
      </text>
    </comment>
    <comment ref="O38" authorId="0" shapeId="0">
      <text>
        <r>
          <rPr>
            <sz val="8"/>
            <color indexed="81"/>
            <rFont val="Tahoma"/>
            <family val="2"/>
          </rPr>
          <t xml:space="preserve">CU: </t>
        </r>
      </text>
    </comment>
    <comment ref="I40" authorId="0" shapeId="0">
      <text>
        <r>
          <rPr>
            <sz val="8"/>
            <color indexed="81"/>
            <rFont val="Tahoma"/>
            <family val="2"/>
          </rPr>
          <t>CU:</t>
        </r>
      </text>
    </comment>
    <comment ref="K42" authorId="0" shapeId="0">
      <text>
        <r>
          <rPr>
            <sz val="8"/>
            <color indexed="81"/>
            <rFont val="Tahoma"/>
            <family val="2"/>
          </rPr>
          <t>CU:</t>
        </r>
      </text>
    </comment>
    <comment ref="I44" authorId="0" shapeId="0">
      <text>
        <r>
          <rPr>
            <sz val="8"/>
            <color indexed="81"/>
            <rFont val="Tahoma"/>
            <family val="2"/>
          </rPr>
          <t>CU:</t>
        </r>
      </text>
    </comment>
    <comment ref="M46" authorId="0" shapeId="0">
      <text>
        <r>
          <rPr>
            <sz val="8"/>
            <color indexed="81"/>
            <rFont val="Tahoma"/>
            <family val="2"/>
          </rPr>
          <t>CU:</t>
        </r>
      </text>
    </comment>
    <comment ref="I48" authorId="0" shapeId="0">
      <text>
        <r>
          <rPr>
            <sz val="8"/>
            <color indexed="81"/>
            <rFont val="Tahoma"/>
            <family val="2"/>
          </rPr>
          <t>CU:</t>
        </r>
      </text>
    </comment>
    <comment ref="K50" authorId="0" shapeId="0">
      <text>
        <r>
          <rPr>
            <sz val="8"/>
            <color indexed="81"/>
            <rFont val="Tahoma"/>
            <family val="2"/>
          </rPr>
          <t>CU:</t>
        </r>
      </text>
    </comment>
    <comment ref="I52" authorId="0" shapeId="0">
      <text>
        <r>
          <rPr>
            <sz val="8"/>
            <color indexed="81"/>
            <rFont val="Tahoma"/>
            <family val="2"/>
          </rPr>
          <t>CU:</t>
        </r>
      </text>
    </comment>
    <comment ref="O54" authorId="0" shapeId="0">
      <text>
        <r>
          <rPr>
            <sz val="8"/>
            <color indexed="81"/>
            <rFont val="Tahoma"/>
            <family val="2"/>
          </rPr>
          <t>CU:</t>
        </r>
      </text>
    </comment>
    <comment ref="I56" authorId="0" shapeId="0">
      <text>
        <r>
          <rPr>
            <sz val="8"/>
            <color indexed="81"/>
            <rFont val="Tahoma"/>
            <family val="2"/>
          </rPr>
          <t>CU:</t>
        </r>
      </text>
    </comment>
    <comment ref="K58" authorId="0" shapeId="0">
      <text>
        <r>
          <rPr>
            <sz val="8"/>
            <color indexed="81"/>
            <rFont val="Tahoma"/>
            <family val="2"/>
          </rPr>
          <t>CU:</t>
        </r>
      </text>
    </comment>
    <comment ref="I60" authorId="0" shapeId="0">
      <text>
        <r>
          <rPr>
            <sz val="8"/>
            <color indexed="81"/>
            <rFont val="Tahoma"/>
            <family val="2"/>
          </rPr>
          <t>CU:</t>
        </r>
      </text>
    </comment>
    <comment ref="M62" authorId="0" shapeId="0">
      <text>
        <r>
          <rPr>
            <sz val="8"/>
            <color indexed="81"/>
            <rFont val="Tahoma"/>
            <family val="2"/>
          </rPr>
          <t>CU:</t>
        </r>
      </text>
    </comment>
    <comment ref="I64" authorId="0" shapeId="0">
      <text>
        <r>
          <rPr>
            <sz val="8"/>
            <color indexed="81"/>
            <rFont val="Tahoma"/>
            <family val="2"/>
          </rPr>
          <t>CU:</t>
        </r>
      </text>
    </comment>
    <comment ref="K66" authorId="0" shapeId="0">
      <text>
        <r>
          <rPr>
            <sz val="8"/>
            <color indexed="81"/>
            <rFont val="Tahoma"/>
            <family val="2"/>
          </rPr>
          <t>CU:</t>
        </r>
      </text>
    </comment>
    <comment ref="I68" authorId="0" shapeId="0">
      <text>
        <r>
          <rPr>
            <sz val="8"/>
            <color indexed="81"/>
            <rFont val="Tahoma"/>
            <family val="2"/>
          </rPr>
          <t>CU:</t>
        </r>
      </text>
    </comment>
  </commentList>
</comments>
</file>

<file path=xl/comments7.xml><?xml version="1.0" encoding="utf-8"?>
<comments xmlns="http://schemas.openxmlformats.org/spreadsheetml/2006/main">
  <authors>
    <author>A satisfied Microsoft Office user</author>
    <author>Germán Rivas</author>
  </authors>
  <commentList>
    <comment ref="I8" authorId="0" shapeId="0">
      <text>
        <r>
          <rPr>
            <sz val="8"/>
            <color indexed="81"/>
            <rFont val="Tahoma"/>
            <family val="2"/>
          </rPr>
          <t xml:space="preserve">CU: 
</t>
        </r>
      </text>
    </comment>
    <comment ref="K10" authorId="0" shapeId="0">
      <text>
        <r>
          <rPr>
            <sz val="8"/>
            <color indexed="81"/>
            <rFont val="Tahoma"/>
            <family val="2"/>
          </rPr>
          <t>CU:</t>
        </r>
      </text>
    </comment>
    <comment ref="I12" authorId="0" shapeId="0">
      <text>
        <r>
          <rPr>
            <sz val="8"/>
            <color indexed="81"/>
            <rFont val="Tahoma"/>
            <family val="2"/>
          </rPr>
          <t>CU:</t>
        </r>
      </text>
    </comment>
    <comment ref="M14" authorId="1" shapeId="0">
      <text>
        <r>
          <rPr>
            <b/>
            <sz val="8"/>
            <color indexed="81"/>
            <rFont val="Tahoma"/>
            <family val="2"/>
          </rPr>
          <t>CU:</t>
        </r>
        <r>
          <rPr>
            <sz val="8"/>
            <color indexed="81"/>
            <rFont val="Tahoma"/>
            <family val="2"/>
          </rPr>
          <t xml:space="preserve">
</t>
        </r>
      </text>
    </comment>
    <comment ref="I16" authorId="0" shapeId="0">
      <text>
        <r>
          <rPr>
            <sz val="8"/>
            <color indexed="81"/>
            <rFont val="Tahoma"/>
            <family val="2"/>
          </rPr>
          <t>CU:</t>
        </r>
      </text>
    </comment>
    <comment ref="K18" authorId="0" shapeId="0">
      <text>
        <r>
          <rPr>
            <sz val="8"/>
            <color indexed="81"/>
            <rFont val="Tahoma"/>
            <family val="2"/>
          </rPr>
          <t>CU:</t>
        </r>
      </text>
    </comment>
    <comment ref="I20" authorId="0" shapeId="0">
      <text>
        <r>
          <rPr>
            <sz val="8"/>
            <color indexed="81"/>
            <rFont val="Tahoma"/>
            <family val="2"/>
          </rPr>
          <t>CU:</t>
        </r>
      </text>
    </comment>
    <comment ref="O22" authorId="0" shapeId="0">
      <text>
        <r>
          <rPr>
            <sz val="8"/>
            <color indexed="81"/>
            <rFont val="Tahoma"/>
            <family val="2"/>
          </rPr>
          <t>CU:</t>
        </r>
      </text>
    </comment>
    <comment ref="I24" authorId="0" shapeId="0">
      <text>
        <r>
          <rPr>
            <sz val="8"/>
            <color indexed="81"/>
            <rFont val="Tahoma"/>
            <family val="2"/>
          </rPr>
          <t>CU:</t>
        </r>
      </text>
    </comment>
    <comment ref="K26" authorId="0" shapeId="0">
      <text>
        <r>
          <rPr>
            <sz val="8"/>
            <color indexed="81"/>
            <rFont val="Tahoma"/>
            <family val="2"/>
          </rPr>
          <t>CU:</t>
        </r>
      </text>
    </comment>
    <comment ref="I28" authorId="0" shapeId="0">
      <text>
        <r>
          <rPr>
            <sz val="8"/>
            <color indexed="81"/>
            <rFont val="Tahoma"/>
            <family val="2"/>
          </rPr>
          <t>CU:</t>
        </r>
      </text>
    </comment>
    <comment ref="M30" authorId="0" shapeId="0">
      <text>
        <r>
          <rPr>
            <sz val="8"/>
            <color indexed="81"/>
            <rFont val="Tahoma"/>
            <family val="2"/>
          </rPr>
          <t>CU:</t>
        </r>
      </text>
    </comment>
    <comment ref="I32" authorId="0" shapeId="0">
      <text>
        <r>
          <rPr>
            <sz val="8"/>
            <color indexed="81"/>
            <rFont val="Tahoma"/>
            <family val="2"/>
          </rPr>
          <t>CU:</t>
        </r>
      </text>
    </comment>
    <comment ref="K34" authorId="0" shapeId="0">
      <text>
        <r>
          <rPr>
            <sz val="8"/>
            <color indexed="81"/>
            <rFont val="Tahoma"/>
            <family val="2"/>
          </rPr>
          <t>CU:</t>
        </r>
      </text>
    </comment>
    <comment ref="I36" authorId="0" shapeId="0">
      <text>
        <r>
          <rPr>
            <sz val="8"/>
            <color indexed="81"/>
            <rFont val="Tahoma"/>
            <family val="2"/>
          </rPr>
          <t>CU:</t>
        </r>
      </text>
    </comment>
    <comment ref="O38" authorId="0" shapeId="0">
      <text>
        <r>
          <rPr>
            <sz val="8"/>
            <color indexed="81"/>
            <rFont val="Tahoma"/>
            <family val="2"/>
          </rPr>
          <t xml:space="preserve">CU: </t>
        </r>
      </text>
    </comment>
    <comment ref="I40" authorId="0" shapeId="0">
      <text>
        <r>
          <rPr>
            <sz val="8"/>
            <color indexed="81"/>
            <rFont val="Tahoma"/>
            <family val="2"/>
          </rPr>
          <t>CU:</t>
        </r>
      </text>
    </comment>
    <comment ref="K42" authorId="0" shapeId="0">
      <text>
        <r>
          <rPr>
            <sz val="8"/>
            <color indexed="81"/>
            <rFont val="Tahoma"/>
            <family val="2"/>
          </rPr>
          <t>CU:</t>
        </r>
      </text>
    </comment>
    <comment ref="I44" authorId="0" shapeId="0">
      <text>
        <r>
          <rPr>
            <sz val="8"/>
            <color indexed="81"/>
            <rFont val="Tahoma"/>
            <family val="2"/>
          </rPr>
          <t>CU:</t>
        </r>
      </text>
    </comment>
    <comment ref="M46" authorId="0" shapeId="0">
      <text>
        <r>
          <rPr>
            <sz val="8"/>
            <color indexed="81"/>
            <rFont val="Tahoma"/>
            <family val="2"/>
          </rPr>
          <t>CU:</t>
        </r>
      </text>
    </comment>
    <comment ref="I48" authorId="0" shapeId="0">
      <text>
        <r>
          <rPr>
            <sz val="8"/>
            <color indexed="81"/>
            <rFont val="Tahoma"/>
            <family val="2"/>
          </rPr>
          <t>CU:</t>
        </r>
      </text>
    </comment>
    <comment ref="K50" authorId="0" shapeId="0">
      <text>
        <r>
          <rPr>
            <sz val="8"/>
            <color indexed="81"/>
            <rFont val="Tahoma"/>
            <family val="2"/>
          </rPr>
          <t>CU:</t>
        </r>
      </text>
    </comment>
    <comment ref="I52" authorId="0" shapeId="0">
      <text>
        <r>
          <rPr>
            <sz val="8"/>
            <color indexed="81"/>
            <rFont val="Tahoma"/>
            <family val="2"/>
          </rPr>
          <t>CU:</t>
        </r>
      </text>
    </comment>
    <comment ref="O54" authorId="0" shapeId="0">
      <text>
        <r>
          <rPr>
            <sz val="8"/>
            <color indexed="81"/>
            <rFont val="Tahoma"/>
            <family val="2"/>
          </rPr>
          <t>CU:</t>
        </r>
      </text>
    </comment>
    <comment ref="I56" authorId="0" shapeId="0">
      <text>
        <r>
          <rPr>
            <sz val="8"/>
            <color indexed="81"/>
            <rFont val="Tahoma"/>
            <family val="2"/>
          </rPr>
          <t>CU:</t>
        </r>
      </text>
    </comment>
    <comment ref="K58" authorId="0" shapeId="0">
      <text>
        <r>
          <rPr>
            <sz val="8"/>
            <color indexed="81"/>
            <rFont val="Tahoma"/>
            <family val="2"/>
          </rPr>
          <t>CU:</t>
        </r>
      </text>
    </comment>
    <comment ref="I60" authorId="0" shapeId="0">
      <text>
        <r>
          <rPr>
            <sz val="8"/>
            <color indexed="81"/>
            <rFont val="Tahoma"/>
            <family val="2"/>
          </rPr>
          <t>CU:</t>
        </r>
      </text>
    </comment>
    <comment ref="M62" authorId="0" shapeId="0">
      <text>
        <r>
          <rPr>
            <sz val="8"/>
            <color indexed="81"/>
            <rFont val="Tahoma"/>
            <family val="2"/>
          </rPr>
          <t>CU:</t>
        </r>
      </text>
    </comment>
    <comment ref="I64" authorId="0" shapeId="0">
      <text>
        <r>
          <rPr>
            <sz val="8"/>
            <color indexed="81"/>
            <rFont val="Tahoma"/>
            <family val="2"/>
          </rPr>
          <t>CU:</t>
        </r>
      </text>
    </comment>
    <comment ref="K66" authorId="0" shapeId="0">
      <text>
        <r>
          <rPr>
            <sz val="8"/>
            <color indexed="81"/>
            <rFont val="Tahoma"/>
            <family val="2"/>
          </rPr>
          <t>CU:</t>
        </r>
      </text>
    </comment>
    <comment ref="I68" authorId="0" shapeId="0">
      <text>
        <r>
          <rPr>
            <sz val="8"/>
            <color indexed="81"/>
            <rFont val="Tahoma"/>
            <family val="2"/>
          </rPr>
          <t>CU:</t>
        </r>
      </text>
    </comment>
  </commentList>
</comments>
</file>

<file path=xl/sharedStrings.xml><?xml version="1.0" encoding="utf-8"?>
<sst xmlns="http://schemas.openxmlformats.org/spreadsheetml/2006/main" count="1120" uniqueCount="209">
  <si>
    <t>Referee</t>
  </si>
  <si>
    <t>vs.</t>
  </si>
  <si>
    <t>Día, Fecha</t>
  </si>
  <si>
    <t>Ciudad</t>
  </si>
  <si>
    <t>SENCILLOS CUADRO PRINCIPAL</t>
  </si>
  <si>
    <t>Torneo</t>
  </si>
  <si>
    <t>Clase</t>
  </si>
  <si>
    <t>Categoría</t>
  </si>
  <si>
    <t>Sede</t>
  </si>
  <si>
    <t>Fecha</t>
  </si>
  <si>
    <t>St.</t>
  </si>
  <si>
    <t>Siembra</t>
  </si>
  <si>
    <t>Apellido y   Nombre</t>
  </si>
  <si>
    <t>Liga</t>
  </si>
  <si>
    <t>2da Ronda</t>
  </si>
  <si>
    <t>Cuartos</t>
  </si>
  <si>
    <t>Semifinales</t>
  </si>
  <si>
    <t>A</t>
  </si>
  <si>
    <t>b</t>
  </si>
  <si>
    <t>60 60</t>
  </si>
  <si>
    <t>64 60</t>
  </si>
  <si>
    <t>B</t>
  </si>
  <si>
    <t>W.O. No Show</t>
  </si>
  <si>
    <t>a</t>
  </si>
  <si>
    <t>61 61</t>
  </si>
  <si>
    <t>61 62</t>
  </si>
  <si>
    <t>Ganador</t>
  </si>
  <si>
    <t>64 61</t>
  </si>
  <si>
    <t>63 75</t>
  </si>
  <si>
    <t>61 60</t>
  </si>
  <si>
    <t>62 63</t>
  </si>
  <si>
    <t>61 63</t>
  </si>
  <si>
    <t>Siembras</t>
  </si>
  <si>
    <t>Lucky Losers</t>
  </si>
  <si>
    <t>Supervisor FCT</t>
  </si>
  <si>
    <t>Octavos</t>
  </si>
  <si>
    <t>Semifinal</t>
  </si>
  <si>
    <t>Final</t>
  </si>
  <si>
    <t>62 62</t>
  </si>
  <si>
    <t>63 61</t>
  </si>
  <si>
    <t>63 76(3)</t>
  </si>
  <si>
    <t>60 61</t>
  </si>
  <si>
    <t>62 61</t>
  </si>
  <si>
    <t>CAMPEON</t>
  </si>
  <si>
    <t>75 63</t>
  </si>
  <si>
    <t>64 62</t>
  </si>
  <si>
    <t>63 67(5) 76(3)</t>
  </si>
  <si>
    <t>60 57 64</t>
  </si>
  <si>
    <t>DOBLES CUADRO PRINCIPAL</t>
  </si>
  <si>
    <t>Apellido    Nombre</t>
  </si>
  <si>
    <t>63 62</t>
  </si>
  <si>
    <t xml:space="preserve">  </t>
  </si>
  <si>
    <t>76(4) 61</t>
  </si>
  <si>
    <t>63 26 61</t>
  </si>
  <si>
    <t>62 64</t>
  </si>
  <si>
    <t>62 76(5)</t>
  </si>
  <si>
    <t>60 63</t>
  </si>
  <si>
    <t>60 62</t>
  </si>
  <si>
    <t>64 67(4) 76(1)</t>
  </si>
  <si>
    <t>63 63</t>
  </si>
  <si>
    <t>76(4) 36 63</t>
  </si>
  <si>
    <t>61 64</t>
  </si>
  <si>
    <t>75 61</t>
  </si>
  <si>
    <t>46 64 64</t>
  </si>
  <si>
    <t>62 75</t>
  </si>
  <si>
    <t>63 67(7) 63</t>
  </si>
  <si>
    <t>60 46 62</t>
  </si>
  <si>
    <t>46 63 63</t>
  </si>
  <si>
    <t>CUADRO PRINCIPAL</t>
  </si>
  <si>
    <t>CALDAS</t>
  </si>
  <si>
    <t>TOLIMA</t>
  </si>
  <si>
    <t>ATLANTICO</t>
  </si>
  <si>
    <t>CUNDINAMARCA</t>
  </si>
  <si>
    <t>BOLIVAR</t>
  </si>
  <si>
    <t>QUINDIO</t>
  </si>
  <si>
    <t>VALLE</t>
  </si>
  <si>
    <t>BOYACA</t>
  </si>
  <si>
    <t>RISARALDA</t>
  </si>
  <si>
    <t>ANTIOQUIA</t>
  </si>
  <si>
    <t>SANTANDER</t>
  </si>
  <si>
    <t>META</t>
  </si>
  <si>
    <t>CASANARE</t>
  </si>
  <si>
    <t>BOGOTA</t>
  </si>
  <si>
    <t>2-0</t>
  </si>
  <si>
    <t>63 36 75</t>
  </si>
  <si>
    <t>64 76(3)</t>
  </si>
  <si>
    <t>63 64</t>
  </si>
  <si>
    <t>46 61 62</t>
  </si>
  <si>
    <t>60 75</t>
  </si>
  <si>
    <t>2 - 0</t>
  </si>
  <si>
    <t>2-1</t>
  </si>
  <si>
    <t>FINAL JUEGOS INTERCOLEGIADOS SUPÉRATE</t>
  </si>
  <si>
    <t>Circuito Juvenil Colombiano</t>
  </si>
  <si>
    <t>Todos los partidos son jugados al mejor de 3 tie-breaks sets</t>
  </si>
  <si>
    <t>Semana del:</t>
  </si>
  <si>
    <t>Ciudad / Departamento</t>
  </si>
  <si>
    <t>Bogotá</t>
  </si>
  <si>
    <t>Jueves 22 de octubre</t>
  </si>
  <si>
    <t>DÍA 1</t>
  </si>
  <si>
    <t>Luis Mario Aristizábal</t>
  </si>
  <si>
    <t>Grupo y Tiempo</t>
  </si>
  <si>
    <t>Cancha</t>
  </si>
  <si>
    <t>EQUIPO</t>
  </si>
  <si>
    <t>MARCADOR</t>
  </si>
  <si>
    <t>CATEGORÍA</t>
  </si>
  <si>
    <t>PRINCIPAL</t>
  </si>
  <si>
    <t>Hora Inicio</t>
  </si>
  <si>
    <t>MASCULINA</t>
  </si>
  <si>
    <t>At 9:00 am</t>
  </si>
  <si>
    <t>Si1</t>
  </si>
  <si>
    <t>GRISALES MATEO</t>
  </si>
  <si>
    <t>ALFONSO DAVID</t>
  </si>
  <si>
    <t>09:00</t>
  </si>
  <si>
    <t>Si2</t>
  </si>
  <si>
    <t>SALAZAR B NICOLAS</t>
  </si>
  <si>
    <t>DIAZ KENNETH</t>
  </si>
  <si>
    <t>After 20 min</t>
  </si>
  <si>
    <t>Do</t>
  </si>
  <si>
    <t>NJ</t>
  </si>
  <si>
    <t>and</t>
  </si>
  <si>
    <t>At 10:00 am</t>
  </si>
  <si>
    <t>SANDOVAL JUAN P</t>
  </si>
  <si>
    <t>MIRANDA P SERGIO</t>
  </si>
  <si>
    <t>After 10 min.</t>
  </si>
  <si>
    <t>LIZARAZO HAROLD S</t>
  </si>
  <si>
    <t>AREVALO ANDRES</t>
  </si>
  <si>
    <t>62 60</t>
  </si>
  <si>
    <t>NORTE DE SANTANDER</t>
  </si>
  <si>
    <t>At 11:00 am</t>
  </si>
  <si>
    <t>RAPONE ALESSANDRO M</t>
  </si>
  <si>
    <t>PUERTA HASSEF S</t>
  </si>
  <si>
    <t>CORINALDI ALLAN R</t>
  </si>
  <si>
    <t>ANGULO LEONARDO A</t>
  </si>
  <si>
    <t>FEMENINA</t>
  </si>
  <si>
    <t>TABARES JUANITA</t>
  </si>
  <si>
    <t>ORTIZ LAURA L</t>
  </si>
  <si>
    <t>VILLEGAS MARIA C</t>
  </si>
  <si>
    <t>CORTAZAR JENNIFER</t>
  </si>
  <si>
    <t>CANTOR VALENTINA</t>
  </si>
  <si>
    <t>2 - 1</t>
  </si>
  <si>
    <t>At 1:00 pm</t>
  </si>
  <si>
    <t>FERRERO CAMILO</t>
  </si>
  <si>
    <t>BENAVIDES GUILLERMO</t>
  </si>
  <si>
    <t>CARDONA ANDRES M</t>
  </si>
  <si>
    <t>TREJOS JAIME A</t>
  </si>
  <si>
    <t>62 76(4)</t>
  </si>
  <si>
    <t>CUY MARIA P</t>
  </si>
  <si>
    <t>OSORIO VALENTINA</t>
  </si>
  <si>
    <t>SILVA ANDREA X</t>
  </si>
  <si>
    <t>PEDRAZA MARIA F</t>
  </si>
  <si>
    <t>HERRERA DAVID A</t>
  </si>
  <si>
    <t>LOPEZ SEBASTIAN</t>
  </si>
  <si>
    <t>51 Retiro</t>
  </si>
  <si>
    <t>MEJIA CARLOS J</t>
  </si>
  <si>
    <t>CANTOR FRANCISCO J</t>
  </si>
  <si>
    <t>CAICEDO NICOLAS E</t>
  </si>
  <si>
    <t>SEBASTIAN LOPEZ</t>
  </si>
  <si>
    <t>At 200 pm</t>
  </si>
  <si>
    <t>RUIZ JUAN D</t>
  </si>
  <si>
    <t>GAITAN SEBASTIAN C</t>
  </si>
  <si>
    <t>ESPINOSA LUCAS</t>
  </si>
  <si>
    <t>ACOSTA OMAR S</t>
  </si>
  <si>
    <t>LOPEZ JAVIER A</t>
  </si>
  <si>
    <t>RODAS JUAN PABLO</t>
  </si>
  <si>
    <t>SANCHEZ SAMUEL E</t>
  </si>
  <si>
    <t>DELGADO CAMILO A</t>
  </si>
  <si>
    <t>GIRALDO DIEGO A</t>
  </si>
  <si>
    <t>76(3) 75</t>
  </si>
  <si>
    <t>67(3) 61 75</t>
  </si>
  <si>
    <t>36 63 63</t>
  </si>
  <si>
    <t>Viernes 23 de Octubre</t>
  </si>
  <si>
    <t>DÍA 2</t>
  </si>
  <si>
    <t>4TOS.</t>
  </si>
  <si>
    <t>MEDINA PAULA A</t>
  </si>
  <si>
    <t>PERALES EYLIN Y</t>
  </si>
  <si>
    <t>36 62 75</t>
  </si>
  <si>
    <t>COLLAZOS ANA M</t>
  </si>
  <si>
    <t>MATAMOROS GABRIELA</t>
  </si>
  <si>
    <t>76(2) 76(2)</t>
  </si>
  <si>
    <t>TREJOS ANA S</t>
  </si>
  <si>
    <t>MORA INDIRA L</t>
  </si>
  <si>
    <t>46 61 64</t>
  </si>
  <si>
    <t>GIRALDO NATALIA A</t>
  </si>
  <si>
    <t>BELTRAN MARIA S</t>
  </si>
  <si>
    <t>64 75</t>
  </si>
  <si>
    <t>62 67(5) 63</t>
  </si>
  <si>
    <t>SANTIAGO DANA K</t>
  </si>
  <si>
    <t>06 63 75</t>
  </si>
  <si>
    <t>PEÑA ISABELA</t>
  </si>
  <si>
    <t>64 67(7) 63</t>
  </si>
  <si>
    <t>LOPEZ SEBASTIAN.</t>
  </si>
  <si>
    <t>At 2:00 pm</t>
  </si>
  <si>
    <t>PLAZAS JOSE A</t>
  </si>
  <si>
    <t>ORDUZ DIEGO</t>
  </si>
  <si>
    <t>GOMEZ JORGE ANDRES</t>
  </si>
  <si>
    <t>GUTIERREZ LAURA A</t>
  </si>
  <si>
    <t>LOSADA VALENTINA</t>
  </si>
  <si>
    <t>GALEANO DANNA V</t>
  </si>
  <si>
    <t>SEMI</t>
  </si>
  <si>
    <t>63 46 61</t>
  </si>
  <si>
    <t>64 64</t>
  </si>
  <si>
    <t>46 63 64</t>
  </si>
  <si>
    <t>Sábado 24 de Octubre</t>
  </si>
  <si>
    <t>DÍA 3</t>
  </si>
  <si>
    <t>FINAL</t>
  </si>
  <si>
    <t>08:30</t>
  </si>
  <si>
    <t>At 08:30 am</t>
  </si>
  <si>
    <t>36 62 60</t>
  </si>
  <si>
    <t>62 36 76(3)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</si>
</sst>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mmm\-yyyy"/>
    <numFmt numFmtId="165" formatCode="[$-240A]h:mm:ss\ AM/PM;@"/>
  </numFmts>
  <fonts count="56">
    <font>
      <sz val="11"/>
      <color theme="1"/>
      <name val="Calibri"/>
      <family val="2"/>
      <scheme val="minor"/>
    </font>
    <font>
      <sz val="10"/>
      <name val="Arial"/>
      <family val="2"/>
    </font>
    <font>
      <b/>
      <i/>
      <sz val="10"/>
      <name val="Arial"/>
      <family val="2"/>
    </font>
    <font>
      <sz val="7"/>
      <name val="Arial"/>
      <family val="2"/>
    </font>
    <font>
      <b/>
      <sz val="20"/>
      <name val="Arial"/>
      <family val="2"/>
    </font>
    <font>
      <sz val="20"/>
      <name val="Arial"/>
      <family val="2"/>
    </font>
    <font>
      <b/>
      <sz val="10"/>
      <name val="Arial"/>
      <family val="2"/>
    </font>
    <font>
      <b/>
      <sz val="11"/>
      <name val="Arial"/>
      <family val="2"/>
    </font>
    <font>
      <b/>
      <sz val="7"/>
      <name val="Arial"/>
      <family val="2"/>
    </font>
    <font>
      <b/>
      <sz val="7"/>
      <color indexed="8"/>
      <name val="Arial"/>
      <family val="2"/>
    </font>
    <font>
      <b/>
      <sz val="8"/>
      <color indexed="8"/>
      <name val="Arial"/>
      <family val="2"/>
    </font>
    <font>
      <b/>
      <sz val="8"/>
      <name val="Arial"/>
      <family val="2"/>
    </font>
    <font>
      <b/>
      <sz val="9"/>
      <name val="Arial"/>
      <family val="2"/>
    </font>
    <font>
      <b/>
      <sz val="14"/>
      <name val="Arial"/>
      <family val="2"/>
    </font>
    <font>
      <sz val="9"/>
      <name val="Arial"/>
      <family val="2"/>
    </font>
    <font>
      <sz val="8"/>
      <name val="Arial"/>
      <family val="2"/>
    </font>
    <font>
      <sz val="20"/>
      <color indexed="9"/>
      <name val="Arial"/>
      <family val="2"/>
    </font>
    <font>
      <sz val="10"/>
      <color indexed="9"/>
      <name val="Arial"/>
      <family val="2"/>
    </font>
    <font>
      <sz val="8"/>
      <color indexed="8"/>
      <name val="Arial"/>
      <family val="2"/>
    </font>
    <font>
      <b/>
      <sz val="7"/>
      <color indexed="9"/>
      <name val="Arial"/>
      <family val="2"/>
    </font>
    <font>
      <sz val="6"/>
      <name val="Arial"/>
      <family val="2"/>
    </font>
    <font>
      <b/>
      <sz val="8"/>
      <color indexed="9"/>
      <name val="Arial"/>
      <family val="2"/>
    </font>
    <font>
      <sz val="7"/>
      <color indexed="9"/>
      <name val="Arial"/>
      <family val="2"/>
    </font>
    <font>
      <sz val="6"/>
      <color indexed="9"/>
      <name val="Arial"/>
      <family val="2"/>
    </font>
    <font>
      <b/>
      <sz val="8.5"/>
      <name val="Arial"/>
      <family val="2"/>
    </font>
    <font>
      <sz val="8.5"/>
      <name val="Arial"/>
      <family val="2"/>
    </font>
    <font>
      <sz val="8"/>
      <color indexed="9"/>
      <name val="Arial"/>
      <family val="2"/>
    </font>
    <font>
      <sz val="8.5"/>
      <color indexed="9"/>
      <name val="Arial"/>
      <family val="2"/>
    </font>
    <font>
      <sz val="8"/>
      <color indexed="42"/>
      <name val="Arial"/>
      <family val="2"/>
    </font>
    <font>
      <sz val="8"/>
      <color indexed="33"/>
      <name val="Arial"/>
      <family val="2"/>
    </font>
    <font>
      <i/>
      <sz val="8"/>
      <color indexed="9"/>
      <name val="Arial"/>
      <family val="2"/>
    </font>
    <font>
      <sz val="8"/>
      <color indexed="22"/>
      <name val="Arial"/>
      <family val="2"/>
    </font>
    <font>
      <sz val="8"/>
      <color indexed="47"/>
      <name val="Arial"/>
      <family val="2"/>
    </font>
    <font>
      <i/>
      <sz val="8"/>
      <name val="Arial"/>
      <family val="2"/>
    </font>
    <font>
      <b/>
      <sz val="8"/>
      <color indexed="33"/>
      <name val="Arial"/>
      <family val="2"/>
    </font>
    <font>
      <i/>
      <sz val="8.5"/>
      <color indexed="9"/>
      <name val="Arial"/>
      <family val="2"/>
    </font>
    <font>
      <sz val="7"/>
      <color indexed="8"/>
      <name val="Arial"/>
      <family val="2"/>
    </font>
    <font>
      <sz val="8"/>
      <color indexed="81"/>
      <name val="Tahoma"/>
      <family val="2"/>
    </font>
    <font>
      <b/>
      <sz val="8"/>
      <color indexed="81"/>
      <name val="Tahoma"/>
      <family val="2"/>
    </font>
    <font>
      <b/>
      <i/>
      <sz val="8"/>
      <name val="Arial"/>
      <family val="2"/>
    </font>
    <font>
      <sz val="8.5"/>
      <color indexed="8"/>
      <name val="Arial"/>
      <family val="2"/>
    </font>
    <font>
      <sz val="8.5"/>
      <color indexed="22"/>
      <name val="Arial"/>
      <family val="2"/>
    </font>
    <font>
      <sz val="8.5"/>
      <color indexed="33"/>
      <name val="Arial"/>
      <family val="2"/>
    </font>
    <font>
      <sz val="8.5"/>
      <color indexed="42"/>
      <name val="Arial"/>
      <family val="2"/>
    </font>
    <font>
      <sz val="14"/>
      <name val="Arial"/>
      <family val="2"/>
    </font>
    <font>
      <sz val="14"/>
      <color indexed="9"/>
      <name val="Arial"/>
      <family val="2"/>
    </font>
    <font>
      <sz val="10"/>
      <name val="Geneva"/>
    </font>
    <font>
      <b/>
      <sz val="24"/>
      <name val="Arial"/>
      <family val="2"/>
    </font>
    <font>
      <b/>
      <i/>
      <sz val="16"/>
      <name val="Arial"/>
      <family val="2"/>
    </font>
    <font>
      <b/>
      <sz val="16"/>
      <name val="Arial"/>
      <family val="2"/>
    </font>
    <font>
      <sz val="16"/>
      <name val="Arial"/>
      <family val="2"/>
    </font>
    <font>
      <b/>
      <sz val="12"/>
      <name val="Arial"/>
      <family val="2"/>
    </font>
    <font>
      <sz val="8"/>
      <name val="Geneva"/>
      <family val="2"/>
    </font>
    <font>
      <sz val="10"/>
      <name val="Geneva"/>
      <family val="2"/>
    </font>
    <font>
      <sz val="12"/>
      <name val="Arial"/>
      <family val="2"/>
    </font>
    <font>
      <sz val="11"/>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6">
    <xf numFmtId="0" fontId="0"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46" fillId="0" borderId="0"/>
  </cellStyleXfs>
  <cellXfs count="395">
    <xf numFmtId="0" fontId="0" fillId="0" borderId="0" xfId="0"/>
    <xf numFmtId="0" fontId="1" fillId="0" borderId="0" xfId="1"/>
    <xf numFmtId="49" fontId="5" fillId="0" borderId="0" xfId="1" applyNumberFormat="1" applyFont="1" applyAlignment="1">
      <alignment vertical="top"/>
    </xf>
    <xf numFmtId="0" fontId="1" fillId="0" borderId="0" xfId="1" applyAlignment="1">
      <alignment vertical="center"/>
    </xf>
    <xf numFmtId="0" fontId="3" fillId="0" borderId="0" xfId="1" applyFont="1" applyAlignment="1">
      <alignment vertical="center"/>
    </xf>
    <xf numFmtId="49" fontId="4" fillId="0" borderId="0" xfId="1" applyNumberFormat="1" applyFont="1" applyFill="1" applyBorder="1" applyAlignment="1">
      <alignment vertical="top"/>
    </xf>
    <xf numFmtId="49" fontId="4" fillId="0" borderId="0" xfId="1" applyNumberFormat="1" applyFont="1" applyBorder="1" applyAlignment="1">
      <alignment vertical="top"/>
    </xf>
    <xf numFmtId="49" fontId="5" fillId="0" borderId="0" xfId="1" applyNumberFormat="1" applyFont="1" applyBorder="1" applyAlignment="1">
      <alignment vertical="top"/>
    </xf>
    <xf numFmtId="49" fontId="6" fillId="0" borderId="0" xfId="1" applyNumberFormat="1" applyFont="1" applyBorder="1" applyAlignment="1">
      <alignment horizontal="left"/>
    </xf>
    <xf numFmtId="49" fontId="16" fillId="0" borderId="0" xfId="1" applyNumberFormat="1" applyFont="1" applyBorder="1" applyAlignment="1">
      <alignment vertical="top"/>
    </xf>
    <xf numFmtId="0" fontId="5" fillId="0" borderId="0" xfId="1" applyFont="1" applyBorder="1" applyAlignment="1">
      <alignment vertical="top"/>
    </xf>
    <xf numFmtId="49" fontId="16" fillId="0" borderId="0" xfId="1" applyNumberFormat="1" applyFont="1" applyAlignment="1">
      <alignment vertical="top"/>
    </xf>
    <xf numFmtId="0" fontId="6" fillId="0" borderId="0" xfId="1" applyNumberFormat="1" applyFont="1" applyFill="1" applyBorder="1" applyAlignment="1">
      <alignment vertical="top"/>
    </xf>
    <xf numFmtId="0" fontId="2" fillId="0" borderId="0" xfId="1" applyNumberFormat="1" applyFont="1" applyAlignment="1" applyProtection="1">
      <alignment horizontal="left" vertical="center"/>
    </xf>
    <xf numFmtId="0" fontId="1" fillId="0" borderId="0" xfId="1" applyFont="1"/>
    <xf numFmtId="0" fontId="11" fillId="0" borderId="0" xfId="1" applyNumberFormat="1" applyFont="1"/>
    <xf numFmtId="0" fontId="1" fillId="0" borderId="0" xfId="1" applyNumberFormat="1" applyFont="1"/>
    <xf numFmtId="0" fontId="6" fillId="0" borderId="0" xfId="1" applyNumberFormat="1" applyFont="1"/>
    <xf numFmtId="0" fontId="15" fillId="0" borderId="0" xfId="1" applyNumberFormat="1" applyFont="1"/>
    <xf numFmtId="0" fontId="17" fillId="0" borderId="0" xfId="1" applyNumberFormat="1" applyFont="1"/>
    <xf numFmtId="49" fontId="17" fillId="0" borderId="0" xfId="1" applyNumberFormat="1" applyFont="1"/>
    <xf numFmtId="0" fontId="8" fillId="0" borderId="0" xfId="1" applyNumberFormat="1" applyFont="1" applyFill="1" applyBorder="1" applyAlignment="1">
      <alignment vertical="center"/>
    </xf>
    <xf numFmtId="0" fontId="18" fillId="0" borderId="0" xfId="1" applyNumberFormat="1" applyFont="1" applyAlignment="1">
      <alignment horizontal="center"/>
    </xf>
    <xf numFmtId="0" fontId="8" fillId="0" borderId="0" xfId="1" applyNumberFormat="1" applyFont="1" applyFill="1" applyAlignment="1">
      <alignment vertical="center"/>
    </xf>
    <xf numFmtId="0" fontId="19" fillId="0" borderId="0" xfId="1" applyNumberFormat="1" applyFont="1" applyFill="1" applyBorder="1" applyAlignment="1">
      <alignment vertical="center"/>
    </xf>
    <xf numFmtId="49" fontId="8" fillId="0" borderId="0" xfId="1" applyNumberFormat="1" applyFont="1" applyFill="1" applyBorder="1" applyAlignment="1">
      <alignment vertical="center"/>
    </xf>
    <xf numFmtId="49" fontId="19" fillId="0" borderId="0" xfId="1" applyNumberFormat="1" applyFont="1" applyFill="1" applyAlignment="1">
      <alignment vertical="center"/>
    </xf>
    <xf numFmtId="0" fontId="20" fillId="0" borderId="0" xfId="1" applyFont="1" applyFill="1" applyBorder="1" applyAlignment="1">
      <alignment vertical="center"/>
    </xf>
    <xf numFmtId="164" fontId="18" fillId="0" borderId="0" xfId="1" applyNumberFormat="1" applyFont="1" applyFill="1" applyBorder="1" applyAlignment="1">
      <alignment vertical="center"/>
    </xf>
    <xf numFmtId="49" fontId="9" fillId="0" borderId="0" xfId="1" applyNumberFormat="1" applyFont="1" applyFill="1" applyBorder="1" applyAlignment="1">
      <alignment horizontal="right" vertical="center"/>
    </xf>
    <xf numFmtId="49" fontId="11" fillId="0" borderId="0" xfId="1" applyNumberFormat="1" applyFont="1" applyFill="1" applyBorder="1" applyAlignment="1">
      <alignment vertical="center"/>
    </xf>
    <xf numFmtId="49" fontId="11" fillId="0" borderId="0" xfId="1" applyNumberFormat="1" applyFont="1" applyBorder="1" applyAlignment="1">
      <alignment vertical="center"/>
    </xf>
    <xf numFmtId="49" fontId="1" fillId="0" borderId="0" xfId="1" applyNumberFormat="1" applyBorder="1" applyAlignment="1">
      <alignment vertical="center"/>
    </xf>
    <xf numFmtId="49" fontId="21" fillId="0" borderId="0" xfId="1" applyNumberFormat="1" applyFont="1" applyBorder="1" applyAlignment="1">
      <alignment vertical="center"/>
    </xf>
    <xf numFmtId="49" fontId="11" fillId="0" borderId="0" xfId="4" applyNumberFormat="1" applyFont="1" applyBorder="1" applyAlignment="1" applyProtection="1">
      <alignment vertical="center"/>
      <protection locked="0"/>
    </xf>
    <xf numFmtId="0" fontId="10" fillId="0" borderId="0" xfId="1" applyNumberFormat="1" applyFont="1" applyBorder="1" applyAlignment="1">
      <alignment horizontal="right" vertical="center"/>
    </xf>
    <xf numFmtId="49" fontId="10" fillId="0" borderId="0" xfId="1" applyNumberFormat="1" applyFont="1" applyBorder="1" applyAlignment="1">
      <alignment horizontal="right" vertical="center"/>
    </xf>
    <xf numFmtId="0" fontId="11" fillId="0" borderId="0" xfId="1" applyFont="1" applyBorder="1" applyAlignment="1">
      <alignment vertical="center"/>
    </xf>
    <xf numFmtId="49" fontId="3" fillId="0" borderId="13" xfId="1" applyNumberFormat="1" applyFont="1" applyFill="1" applyBorder="1" applyAlignment="1">
      <alignment horizontal="right" vertical="center"/>
    </xf>
    <xf numFmtId="49" fontId="3" fillId="0" borderId="13" xfId="1" applyNumberFormat="1" applyFont="1" applyFill="1" applyBorder="1" applyAlignment="1">
      <alignment horizontal="center" vertical="center"/>
    </xf>
    <xf numFmtId="0" fontId="3" fillId="0" borderId="13" xfId="1" applyNumberFormat="1" applyFont="1" applyFill="1" applyBorder="1" applyAlignment="1">
      <alignment horizontal="center" vertical="center"/>
    </xf>
    <xf numFmtId="49" fontId="3" fillId="0" borderId="14" xfId="1" applyNumberFormat="1" applyFont="1" applyFill="1" applyBorder="1" applyAlignment="1">
      <alignment horizontal="left" vertical="center"/>
    </xf>
    <xf numFmtId="49" fontId="3" fillId="0" borderId="15" xfId="1" applyNumberFormat="1" applyFont="1" applyFill="1" applyBorder="1" applyAlignment="1">
      <alignment horizontal="left" vertical="center"/>
    </xf>
    <xf numFmtId="49" fontId="3" fillId="0" borderId="16" xfId="1" applyNumberFormat="1" applyFont="1" applyFill="1" applyBorder="1" applyAlignment="1">
      <alignment vertical="center"/>
    </xf>
    <xf numFmtId="49" fontId="22" fillId="0" borderId="1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17" xfId="1" applyNumberFormat="1" applyFont="1" applyFill="1" applyBorder="1" applyAlignment="1">
      <alignment horizontal="center" vertical="center"/>
    </xf>
    <xf numFmtId="49" fontId="22" fillId="0" borderId="0" xfId="1" applyNumberFormat="1" applyFont="1" applyFill="1" applyBorder="1" applyAlignment="1">
      <alignment vertical="center"/>
    </xf>
    <xf numFmtId="0" fontId="20" fillId="0" borderId="0" xfId="1" applyFont="1" applyFill="1" applyAlignment="1">
      <alignment vertical="center"/>
    </xf>
    <xf numFmtId="49" fontId="20" fillId="0" borderId="18" xfId="1" applyNumberFormat="1" applyFont="1" applyFill="1" applyBorder="1" applyAlignment="1">
      <alignment horizontal="right" vertical="center"/>
    </xf>
    <xf numFmtId="49" fontId="20" fillId="0" borderId="18" xfId="1" applyNumberFormat="1" applyFont="1" applyFill="1" applyBorder="1" applyAlignment="1">
      <alignment horizontal="center" vertical="center"/>
    </xf>
    <xf numFmtId="0" fontId="20" fillId="0" borderId="18" xfId="1" applyNumberFormat="1" applyFont="1" applyFill="1" applyBorder="1" applyAlignment="1">
      <alignment horizontal="center" vertical="center"/>
    </xf>
    <xf numFmtId="49" fontId="20" fillId="0" borderId="19" xfId="1" applyNumberFormat="1" applyFont="1" applyFill="1" applyBorder="1" applyAlignment="1">
      <alignment horizontal="left" vertical="center"/>
    </xf>
    <xf numFmtId="49" fontId="20" fillId="0" borderId="10" xfId="1" applyNumberFormat="1" applyFont="1" applyFill="1" applyBorder="1" applyAlignment="1">
      <alignment horizontal="left" vertical="center"/>
    </xf>
    <xf numFmtId="49" fontId="1" fillId="0" borderId="2" xfId="1" applyNumberFormat="1" applyFill="1" applyBorder="1" applyAlignment="1">
      <alignment vertical="center"/>
    </xf>
    <xf numFmtId="49" fontId="23" fillId="0" borderId="2" xfId="1" applyNumberFormat="1" applyFont="1" applyFill="1" applyBorder="1" applyAlignment="1">
      <alignment horizontal="center" vertical="center"/>
    </xf>
    <xf numFmtId="49" fontId="20" fillId="0" borderId="19" xfId="1" applyNumberFormat="1" applyFont="1" applyFill="1" applyBorder="1" applyAlignment="1">
      <alignment horizontal="center" vertical="center"/>
    </xf>
    <xf numFmtId="49" fontId="20" fillId="0" borderId="17" xfId="1" applyNumberFormat="1" applyFont="1" applyFill="1" applyBorder="1" applyAlignment="1">
      <alignment horizontal="center" vertical="center"/>
    </xf>
    <xf numFmtId="49" fontId="23" fillId="0" borderId="0" xfId="1" applyNumberFormat="1" applyFont="1" applyFill="1" applyBorder="1" applyAlignment="1">
      <alignment vertical="center"/>
    </xf>
    <xf numFmtId="0" fontId="20" fillId="0" borderId="0" xfId="1" applyFont="1" applyAlignment="1">
      <alignment vertical="center"/>
    </xf>
    <xf numFmtId="0" fontId="24" fillId="0" borderId="20" xfId="1" applyNumberFormat="1" applyFont="1" applyFill="1" applyBorder="1" applyAlignment="1">
      <alignment horizontal="center" vertical="center"/>
    </xf>
    <xf numFmtId="0" fontId="25" fillId="0" borderId="20" xfId="1" applyNumberFormat="1" applyFont="1" applyFill="1" applyBorder="1" applyAlignment="1">
      <alignment horizontal="center" vertical="center"/>
    </xf>
    <xf numFmtId="0" fontId="18" fillId="2" borderId="20" xfId="1" applyNumberFormat="1" applyFont="1" applyFill="1" applyBorder="1" applyAlignment="1">
      <alignment horizontal="center" vertical="center"/>
    </xf>
    <xf numFmtId="0" fontId="11" fillId="0" borderId="10" xfId="1" applyNumberFormat="1" applyFont="1" applyFill="1" applyBorder="1" applyAlignment="1">
      <alignment vertical="center"/>
    </xf>
    <xf numFmtId="0" fontId="11" fillId="0" borderId="10" xfId="1" applyNumberFormat="1" applyFont="1" applyFill="1" applyBorder="1" applyAlignment="1">
      <alignment horizontal="right" vertical="center"/>
    </xf>
    <xf numFmtId="0" fontId="26" fillId="0" borderId="10" xfId="1" applyNumberFormat="1" applyFont="1" applyFill="1" applyBorder="1" applyAlignment="1">
      <alignment horizontal="center" vertical="center"/>
    </xf>
    <xf numFmtId="0" fontId="15" fillId="3" borderId="0" xfId="1" applyNumberFormat="1" applyFont="1" applyFill="1" applyAlignment="1">
      <alignment vertical="center"/>
    </xf>
    <xf numFmtId="0" fontId="26" fillId="3" borderId="0" xfId="1" applyNumberFormat="1" applyFont="1" applyFill="1" applyAlignment="1">
      <alignment vertical="center"/>
    </xf>
    <xf numFmtId="0" fontId="27" fillId="3" borderId="0" xfId="1" applyNumberFormat="1" applyFont="1" applyFill="1" applyAlignment="1">
      <alignment vertical="center"/>
    </xf>
    <xf numFmtId="0" fontId="1" fillId="3" borderId="0" xfId="1" applyNumberFormat="1" applyFont="1" applyFill="1" applyAlignment="1">
      <alignment vertical="center"/>
    </xf>
    <xf numFmtId="0" fontId="1" fillId="0" borderId="0" xfId="1" applyNumberFormat="1" applyFont="1" applyAlignment="1">
      <alignment vertical="center"/>
    </xf>
    <xf numFmtId="0" fontId="15" fillId="0" borderId="20" xfId="1" applyNumberFormat="1" applyFont="1" applyFill="1" applyBorder="1" applyAlignment="1">
      <alignment horizontal="center" vertical="center"/>
    </xf>
    <xf numFmtId="0" fontId="28" fillId="0" borderId="20" xfId="1" applyNumberFormat="1" applyFont="1" applyFill="1" applyBorder="1" applyAlignment="1">
      <alignment horizontal="center" vertical="center"/>
    </xf>
    <xf numFmtId="0" fontId="15" fillId="0" borderId="0" xfId="1" applyNumberFormat="1" applyFont="1" applyFill="1" applyAlignment="1">
      <alignment vertical="center"/>
    </xf>
    <xf numFmtId="0" fontId="18" fillId="0" borderId="0" xfId="1" applyNumberFormat="1" applyFont="1" applyFill="1" applyAlignment="1">
      <alignment vertical="center"/>
    </xf>
    <xf numFmtId="0" fontId="29" fillId="0" borderId="0" xfId="1" applyNumberFormat="1" applyFont="1" applyFill="1" applyAlignment="1">
      <alignment vertical="center"/>
    </xf>
    <xf numFmtId="0" fontId="30" fillId="0" borderId="4" xfId="1" applyNumberFormat="1" applyFont="1" applyFill="1" applyBorder="1" applyAlignment="1">
      <alignment horizontal="right" vertical="center"/>
    </xf>
    <xf numFmtId="0" fontId="11" fillId="0" borderId="0" xfId="1" applyNumberFormat="1" applyFont="1" applyFill="1" applyBorder="1" applyAlignment="1">
      <alignment vertical="center"/>
    </xf>
    <xf numFmtId="0" fontId="26" fillId="3" borderId="10" xfId="1" applyNumberFormat="1" applyFont="1" applyFill="1" applyBorder="1" applyAlignment="1">
      <alignment vertical="center"/>
    </xf>
    <xf numFmtId="0" fontId="31" fillId="2" borderId="20" xfId="1" applyNumberFormat="1" applyFont="1" applyFill="1" applyBorder="1" applyAlignment="1">
      <alignment horizontal="center" vertical="center"/>
    </xf>
    <xf numFmtId="0" fontId="15" fillId="0" borderId="10" xfId="1" applyNumberFormat="1" applyFont="1" applyFill="1" applyBorder="1" applyAlignment="1">
      <alignment vertical="center"/>
    </xf>
    <xf numFmtId="0" fontId="15" fillId="0" borderId="10" xfId="1" applyNumberFormat="1" applyFont="1" applyFill="1" applyBorder="1" applyAlignment="1">
      <alignment horizontal="right" vertical="center"/>
    </xf>
    <xf numFmtId="0" fontId="26" fillId="0" borderId="2" xfId="1" applyNumberFormat="1" applyFont="1" applyFill="1" applyBorder="1" applyAlignment="1">
      <alignment horizontal="center" vertical="center"/>
    </xf>
    <xf numFmtId="0" fontId="15" fillId="3" borderId="14" xfId="1" applyNumberFormat="1" applyFont="1" applyFill="1" applyBorder="1" applyAlignment="1">
      <alignment horizontal="left" vertical="center"/>
    </xf>
    <xf numFmtId="0" fontId="26" fillId="3" borderId="4" xfId="1" applyNumberFormat="1" applyFont="1" applyFill="1" applyBorder="1" applyAlignment="1">
      <alignment horizontal="left" vertical="center"/>
    </xf>
    <xf numFmtId="0" fontId="26" fillId="0" borderId="0" xfId="1" applyNumberFormat="1" applyFont="1" applyFill="1" applyAlignment="1">
      <alignment horizontal="center" vertical="center"/>
    </xf>
    <xf numFmtId="0" fontId="29" fillId="3" borderId="0" xfId="1" applyNumberFormat="1" applyFont="1" applyFill="1" applyBorder="1" applyAlignment="1">
      <alignment vertical="center"/>
    </xf>
    <xf numFmtId="0" fontId="30" fillId="3" borderId="4" xfId="1" applyNumberFormat="1" applyFont="1" applyFill="1" applyBorder="1" applyAlignment="1">
      <alignment horizontal="right" vertical="center"/>
    </xf>
    <xf numFmtId="0" fontId="15" fillId="0" borderId="0" xfId="1" applyNumberFormat="1" applyFont="1" applyFill="1" applyBorder="1" applyAlignment="1">
      <alignment vertical="center"/>
    </xf>
    <xf numFmtId="0" fontId="15" fillId="3" borderId="0" xfId="1" applyNumberFormat="1" applyFont="1" applyFill="1" applyBorder="1" applyAlignment="1">
      <alignment vertical="center"/>
    </xf>
    <xf numFmtId="0" fontId="26" fillId="3" borderId="4" xfId="1" applyNumberFormat="1" applyFont="1" applyFill="1" applyBorder="1" applyAlignment="1">
      <alignment vertical="center"/>
    </xf>
    <xf numFmtId="0" fontId="26" fillId="3" borderId="2" xfId="1" applyNumberFormat="1" applyFont="1" applyFill="1" applyBorder="1" applyAlignment="1">
      <alignment vertical="center"/>
    </xf>
    <xf numFmtId="0" fontId="15" fillId="3" borderId="14" xfId="1" applyNumberFormat="1" applyFont="1" applyFill="1" applyBorder="1" applyAlignment="1">
      <alignment vertical="center"/>
    </xf>
    <xf numFmtId="0" fontId="26" fillId="3" borderId="0" xfId="1" applyNumberFormat="1" applyFont="1" applyFill="1" applyBorder="1" applyAlignment="1">
      <alignment horizontal="left" vertical="center"/>
    </xf>
    <xf numFmtId="0" fontId="30" fillId="3" borderId="0" xfId="1" applyNumberFormat="1" applyFont="1" applyFill="1" applyBorder="1" applyAlignment="1">
      <alignment horizontal="right" vertical="center"/>
    </xf>
    <xf numFmtId="0" fontId="21" fillId="0" borderId="2" xfId="1" applyNumberFormat="1" applyFont="1" applyFill="1" applyBorder="1" applyAlignment="1">
      <alignment horizontal="center" vertical="center"/>
    </xf>
    <xf numFmtId="0" fontId="26" fillId="3" borderId="0" xfId="1" applyNumberFormat="1" applyFont="1" applyFill="1" applyBorder="1" applyAlignment="1">
      <alignment vertical="center"/>
    </xf>
    <xf numFmtId="0" fontId="27" fillId="3" borderId="10" xfId="1" applyNumberFormat="1" applyFont="1" applyFill="1" applyBorder="1" applyAlignment="1">
      <alignment vertical="center"/>
    </xf>
    <xf numFmtId="0" fontId="27" fillId="3" borderId="4" xfId="1" applyNumberFormat="1" applyFont="1" applyFill="1" applyBorder="1" applyAlignment="1">
      <alignment vertical="center"/>
    </xf>
    <xf numFmtId="0" fontId="11" fillId="3" borderId="0" xfId="1" applyNumberFormat="1" applyFont="1" applyFill="1" applyAlignment="1">
      <alignment vertical="center"/>
    </xf>
    <xf numFmtId="0" fontId="32" fillId="0" borderId="20" xfId="1" applyNumberFormat="1" applyFont="1" applyFill="1" applyBorder="1" applyAlignment="1">
      <alignment horizontal="center" vertical="center"/>
    </xf>
    <xf numFmtId="0" fontId="33" fillId="3" borderId="0" xfId="1" applyNumberFormat="1" applyFont="1" applyFill="1" applyBorder="1" applyAlignment="1">
      <alignment horizontal="right" vertical="center"/>
    </xf>
    <xf numFmtId="0" fontId="30" fillId="0" borderId="0" xfId="1" applyNumberFormat="1" applyFont="1" applyAlignment="1">
      <alignment vertical="center"/>
    </xf>
    <xf numFmtId="0" fontId="27" fillId="3" borderId="2" xfId="1" applyNumberFormat="1" applyFont="1" applyFill="1" applyBorder="1" applyAlignment="1">
      <alignment vertical="center"/>
    </xf>
    <xf numFmtId="0" fontId="11" fillId="3" borderId="15" xfId="1" applyNumberFormat="1" applyFont="1" applyFill="1" applyBorder="1" applyAlignment="1">
      <alignment horizontal="left" vertical="center"/>
    </xf>
    <xf numFmtId="0" fontId="34" fillId="3" borderId="0" xfId="1" applyNumberFormat="1" applyFont="1" applyFill="1" applyBorder="1" applyAlignment="1">
      <alignment vertical="center"/>
    </xf>
    <xf numFmtId="0" fontId="35" fillId="3" borderId="4" xfId="1" applyNumberFormat="1" applyFont="1" applyFill="1" applyBorder="1" applyAlignment="1">
      <alignment horizontal="right" vertical="center"/>
    </xf>
    <xf numFmtId="0" fontId="15" fillId="0" borderId="14" xfId="1" applyNumberFormat="1" applyFont="1" applyFill="1" applyBorder="1" applyAlignment="1">
      <alignment vertical="center"/>
    </xf>
    <xf numFmtId="0" fontId="31" fillId="0" borderId="20"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xf>
    <xf numFmtId="0" fontId="18" fillId="0" borderId="10" xfId="1" applyNumberFormat="1" applyFont="1" applyFill="1" applyBorder="1" applyAlignment="1">
      <alignment horizontal="center" vertical="center"/>
    </xf>
    <xf numFmtId="0" fontId="21" fillId="0" borderId="10" xfId="1" applyNumberFormat="1" applyFont="1" applyFill="1" applyBorder="1" applyAlignment="1">
      <alignment horizontal="center" vertical="center"/>
    </xf>
    <xf numFmtId="0" fontId="26" fillId="0" borderId="0" xfId="1" applyNumberFormat="1" applyFont="1" applyFill="1" applyAlignment="1">
      <alignment vertical="center"/>
    </xf>
    <xf numFmtId="0" fontId="26" fillId="0" borderId="0" xfId="1" applyNumberFormat="1" applyFont="1" applyFill="1" applyBorder="1" applyAlignment="1">
      <alignment vertical="center"/>
    </xf>
    <xf numFmtId="49" fontId="9" fillId="0" borderId="21" xfId="1" applyNumberFormat="1" applyFont="1" applyFill="1" applyBorder="1" applyAlignment="1">
      <alignment horizontal="center" vertical="center"/>
    </xf>
    <xf numFmtId="49" fontId="9" fillId="0" borderId="21" xfId="1" applyNumberFormat="1" applyFont="1" applyFill="1" applyBorder="1" applyAlignment="1">
      <alignment vertical="center"/>
    </xf>
    <xf numFmtId="49" fontId="9" fillId="0" borderId="22" xfId="1" applyNumberFormat="1" applyFont="1" applyFill="1" applyBorder="1" applyAlignment="1">
      <alignment vertical="center"/>
    </xf>
    <xf numFmtId="49" fontId="19" fillId="0" borderId="21" xfId="1" applyNumberFormat="1" applyFont="1" applyFill="1" applyBorder="1" applyAlignment="1">
      <alignment vertical="center"/>
    </xf>
    <xf numFmtId="49" fontId="19" fillId="0" borderId="22" xfId="1" applyNumberFormat="1" applyFont="1" applyFill="1" applyBorder="1" applyAlignment="1">
      <alignment vertical="center"/>
    </xf>
    <xf numFmtId="49" fontId="8" fillId="0" borderId="21" xfId="1" applyNumberFormat="1" applyFont="1" applyFill="1" applyBorder="1" applyAlignment="1">
      <alignment horizontal="left" vertical="center"/>
    </xf>
    <xf numFmtId="0" fontId="3" fillId="0" borderId="0" xfId="1" applyFont="1" applyFill="1" applyAlignment="1">
      <alignment vertical="center"/>
    </xf>
    <xf numFmtId="49" fontId="3" fillId="3" borderId="21" xfId="1" applyNumberFormat="1" applyFont="1" applyFill="1" applyBorder="1" applyAlignment="1">
      <alignment horizontal="center" vertical="center"/>
    </xf>
    <xf numFmtId="0" fontId="3" fillId="3" borderId="23" xfId="1" applyNumberFormat="1" applyFont="1" applyFill="1" applyBorder="1" applyAlignment="1">
      <alignment vertical="center"/>
    </xf>
    <xf numFmtId="49" fontId="3" fillId="3" borderId="21" xfId="1" applyNumberFormat="1" applyFont="1" applyFill="1" applyBorder="1" applyAlignment="1">
      <alignment vertical="center"/>
    </xf>
    <xf numFmtId="49" fontId="3" fillId="3" borderId="22" xfId="1" applyNumberFormat="1" applyFont="1" applyFill="1" applyBorder="1" applyAlignment="1">
      <alignment vertical="center"/>
    </xf>
    <xf numFmtId="0" fontId="36" fillId="3" borderId="21" xfId="1" applyNumberFormat="1" applyFont="1" applyFill="1" applyBorder="1" applyAlignment="1">
      <alignment horizontal="center" vertical="center"/>
    </xf>
    <xf numFmtId="49" fontId="3" fillId="0" borderId="23" xfId="1" applyNumberFormat="1" applyFont="1" applyFill="1" applyBorder="1" applyAlignment="1">
      <alignment vertical="center"/>
    </xf>
    <xf numFmtId="49" fontId="22" fillId="0" borderId="21" xfId="1" applyNumberFormat="1" applyFont="1" applyFill="1" applyBorder="1" applyAlignment="1">
      <alignment vertical="center"/>
    </xf>
    <xf numFmtId="49" fontId="3" fillId="0" borderId="21" xfId="1" applyNumberFormat="1" applyFont="1" applyFill="1" applyBorder="1" applyAlignment="1">
      <alignment vertical="center"/>
    </xf>
    <xf numFmtId="49" fontId="22" fillId="0" borderId="22" xfId="1" applyNumberFormat="1" applyFont="1" applyBorder="1" applyAlignment="1">
      <alignment vertical="center"/>
    </xf>
    <xf numFmtId="49" fontId="8" fillId="0" borderId="10" xfId="1" applyNumberFormat="1" applyFont="1" applyFill="1" applyBorder="1" applyAlignment="1">
      <alignment vertical="center"/>
    </xf>
    <xf numFmtId="49" fontId="22" fillId="0" borderId="10" xfId="1" applyNumberFormat="1" applyFont="1" applyFill="1" applyBorder="1" applyAlignment="1">
      <alignment vertical="center"/>
    </xf>
    <xf numFmtId="49" fontId="3" fillId="0" borderId="10" xfId="1" applyNumberFormat="1" applyFont="1" applyFill="1" applyBorder="1" applyAlignment="1">
      <alignment vertical="center"/>
    </xf>
    <xf numFmtId="49" fontId="22" fillId="0" borderId="2" xfId="1" applyNumberFormat="1" applyFont="1" applyFill="1" applyBorder="1" applyAlignment="1">
      <alignment vertical="center"/>
    </xf>
    <xf numFmtId="49" fontId="3" fillId="0" borderId="0" xfId="1" applyNumberFormat="1" applyFont="1" applyBorder="1" applyAlignment="1">
      <alignment vertical="center"/>
    </xf>
    <xf numFmtId="49" fontId="22" fillId="0" borderId="0" xfId="1" applyNumberFormat="1" applyFont="1" applyBorder="1" applyAlignment="1">
      <alignment vertical="center"/>
    </xf>
    <xf numFmtId="49" fontId="22" fillId="0" borderId="4" xfId="1" applyNumberFormat="1" applyFont="1" applyBorder="1" applyAlignment="1">
      <alignment vertical="center"/>
    </xf>
    <xf numFmtId="49" fontId="22" fillId="0" borderId="10" xfId="1" applyNumberFormat="1" applyFont="1" applyBorder="1" applyAlignment="1">
      <alignment vertical="center"/>
    </xf>
    <xf numFmtId="49" fontId="3" fillId="0" borderId="10" xfId="1" applyNumberFormat="1" applyFont="1" applyBorder="1" applyAlignment="1">
      <alignment vertical="center"/>
    </xf>
    <xf numFmtId="49" fontId="22" fillId="0" borderId="2" xfId="1" applyNumberFormat="1" applyFont="1" applyBorder="1" applyAlignment="1">
      <alignment vertical="center"/>
    </xf>
    <xf numFmtId="0" fontId="3" fillId="0" borderId="10" xfId="1" applyNumberFormat="1" applyFont="1" applyFill="1" applyBorder="1" applyAlignment="1">
      <alignment vertical="center"/>
    </xf>
    <xf numFmtId="0" fontId="1" fillId="0" borderId="0" xfId="1" applyFill="1"/>
    <xf numFmtId="0" fontId="22" fillId="0" borderId="0" xfId="1" applyFont="1"/>
    <xf numFmtId="0" fontId="17" fillId="0" borderId="0" xfId="1" applyFont="1"/>
    <xf numFmtId="49" fontId="5" fillId="0" borderId="0" xfId="1" applyNumberFormat="1" applyFont="1" applyFill="1" applyBorder="1" applyAlignment="1">
      <alignment vertical="top"/>
    </xf>
    <xf numFmtId="49" fontId="1" fillId="0" borderId="0" xfId="1" applyNumberFormat="1" applyFont="1" applyBorder="1" applyAlignment="1">
      <alignment horizontal="left"/>
    </xf>
    <xf numFmtId="49" fontId="3" fillId="0" borderId="0" xfId="1" applyNumberFormat="1" applyFont="1" applyFill="1" applyBorder="1" applyAlignment="1">
      <alignment vertical="center"/>
    </xf>
    <xf numFmtId="49" fontId="15" fillId="0" borderId="0" xfId="1" applyNumberFormat="1" applyFont="1" applyFill="1" applyBorder="1" applyAlignment="1">
      <alignment vertical="center"/>
    </xf>
    <xf numFmtId="49" fontId="15" fillId="0" borderId="0" xfId="4" applyNumberFormat="1" applyFont="1" applyBorder="1" applyAlignment="1" applyProtection="1">
      <alignment vertical="center"/>
      <protection locked="0"/>
    </xf>
    <xf numFmtId="0" fontId="3" fillId="0" borderId="14" xfId="1" applyFont="1" applyFill="1" applyBorder="1" applyAlignment="1">
      <alignment horizontal="center" vertical="center"/>
    </xf>
    <xf numFmtId="49" fontId="22" fillId="0" borderId="16" xfId="1" applyNumberFormat="1" applyFont="1" applyFill="1" applyBorder="1" applyAlignment="1">
      <alignment vertical="center"/>
    </xf>
    <xf numFmtId="0" fontId="20" fillId="0" borderId="13" xfId="1" applyFont="1" applyFill="1" applyBorder="1" applyAlignment="1">
      <alignment vertical="center"/>
    </xf>
    <xf numFmtId="0" fontId="3" fillId="0" borderId="13" xfId="1" applyFont="1" applyFill="1" applyBorder="1" applyAlignment="1">
      <alignment horizontal="center" vertical="center"/>
    </xf>
    <xf numFmtId="49" fontId="23" fillId="0" borderId="10" xfId="1" applyNumberFormat="1" applyFont="1" applyFill="1" applyBorder="1" applyAlignment="1">
      <alignment vertical="center"/>
    </xf>
    <xf numFmtId="0" fontId="20" fillId="0" borderId="10" xfId="1" applyFont="1" applyBorder="1" applyAlignment="1">
      <alignment vertical="center"/>
    </xf>
    <xf numFmtId="0" fontId="20" fillId="0" borderId="18" xfId="1" applyFont="1" applyBorder="1" applyAlignment="1">
      <alignment vertical="center"/>
    </xf>
    <xf numFmtId="0" fontId="26" fillId="0" borderId="22" xfId="1" applyNumberFormat="1" applyFont="1" applyFill="1" applyBorder="1" applyAlignment="1">
      <alignment horizontal="center" vertical="center"/>
    </xf>
    <xf numFmtId="0" fontId="26" fillId="3" borderId="16" xfId="1" applyNumberFormat="1" applyFont="1" applyFill="1" applyBorder="1" applyAlignment="1">
      <alignment vertical="center"/>
    </xf>
    <xf numFmtId="0" fontId="15" fillId="0" borderId="19" xfId="1" applyNumberFormat="1" applyFont="1" applyFill="1" applyBorder="1" applyAlignment="1">
      <alignment vertical="center"/>
    </xf>
    <xf numFmtId="0" fontId="26" fillId="3" borderId="2" xfId="1" applyNumberFormat="1" applyFont="1" applyFill="1" applyBorder="1" applyAlignment="1">
      <alignment horizontal="left" vertical="center"/>
    </xf>
    <xf numFmtId="0" fontId="15" fillId="3" borderId="15" xfId="1" applyNumberFormat="1" applyFont="1" applyFill="1" applyBorder="1" applyAlignment="1">
      <alignment vertical="center"/>
    </xf>
    <xf numFmtId="0" fontId="15" fillId="3" borderId="17" xfId="1" applyNumberFormat="1" applyFont="1" applyFill="1" applyBorder="1" applyAlignment="1">
      <alignment vertical="center"/>
    </xf>
    <xf numFmtId="0" fontId="15" fillId="3" borderId="0" xfId="1" applyNumberFormat="1" applyFont="1" applyFill="1" applyBorder="1" applyAlignment="1">
      <alignment horizontal="left" vertical="center"/>
    </xf>
    <xf numFmtId="0" fontId="27" fillId="3" borderId="0" xfId="1" applyNumberFormat="1" applyFont="1" applyFill="1" applyBorder="1" applyAlignment="1">
      <alignment vertical="center"/>
    </xf>
    <xf numFmtId="0" fontId="1" fillId="3" borderId="0" xfId="1" applyNumberFormat="1" applyFont="1" applyFill="1" applyBorder="1" applyAlignment="1">
      <alignment vertical="center"/>
    </xf>
    <xf numFmtId="0" fontId="1" fillId="0" borderId="0" xfId="1" applyNumberFormat="1" applyFont="1" applyBorder="1" applyAlignment="1">
      <alignment vertical="center"/>
    </xf>
    <xf numFmtId="0" fontId="11" fillId="0" borderId="19" xfId="1" applyNumberFormat="1" applyFont="1" applyFill="1" applyBorder="1" applyAlignment="1">
      <alignment vertical="center"/>
    </xf>
    <xf numFmtId="0" fontId="30" fillId="3" borderId="2" xfId="1" applyNumberFormat="1" applyFont="1" applyFill="1" applyBorder="1" applyAlignment="1">
      <alignment horizontal="right" vertical="center"/>
    </xf>
    <xf numFmtId="0" fontId="15" fillId="0" borderId="17" xfId="1" applyNumberFormat="1" applyFont="1" applyFill="1" applyBorder="1" applyAlignment="1">
      <alignment vertical="center"/>
    </xf>
    <xf numFmtId="0" fontId="27" fillId="3" borderId="16" xfId="1" applyNumberFormat="1" applyFont="1" applyFill="1" applyBorder="1" applyAlignment="1">
      <alignment vertical="center"/>
    </xf>
    <xf numFmtId="0" fontId="29" fillId="3" borderId="14" xfId="1" applyNumberFormat="1" applyFont="1" applyFill="1" applyBorder="1" applyAlignment="1">
      <alignment vertical="center"/>
    </xf>
    <xf numFmtId="0" fontId="30" fillId="3" borderId="16" xfId="1" applyNumberFormat="1" applyFont="1" applyFill="1" applyBorder="1" applyAlignment="1">
      <alignment horizontal="right" vertical="center"/>
    </xf>
    <xf numFmtId="0" fontId="29" fillId="3" borderId="17" xfId="1" applyNumberFormat="1" applyFont="1" applyFill="1" applyBorder="1" applyAlignment="1">
      <alignment vertical="center"/>
    </xf>
    <xf numFmtId="0" fontId="11" fillId="3" borderId="0" xfId="1" applyNumberFormat="1" applyFont="1" applyFill="1" applyBorder="1" applyAlignment="1">
      <alignment vertical="center"/>
    </xf>
    <xf numFmtId="0" fontId="1" fillId="0" borderId="4" xfId="1" applyNumberFormat="1" applyFont="1" applyBorder="1" applyAlignment="1">
      <alignment vertical="center"/>
    </xf>
    <xf numFmtId="0" fontId="27" fillId="3" borderId="15" xfId="1" applyNumberFormat="1" applyFont="1" applyFill="1" applyBorder="1" applyAlignment="1">
      <alignment vertical="center"/>
    </xf>
    <xf numFmtId="0" fontId="39" fillId="0" borderId="0" xfId="1" applyNumberFormat="1" applyFont="1" applyFill="1" applyBorder="1" applyAlignment="1">
      <alignment vertical="center"/>
    </xf>
    <xf numFmtId="0" fontId="1" fillId="3" borderId="10" xfId="1" applyNumberFormat="1" applyFont="1" applyFill="1" applyBorder="1" applyAlignment="1">
      <alignment vertical="center"/>
    </xf>
    <xf numFmtId="0" fontId="30" fillId="0" borderId="0" xfId="1" applyNumberFormat="1" applyFont="1" applyBorder="1" applyAlignment="1">
      <alignment vertical="center"/>
    </xf>
    <xf numFmtId="0" fontId="15" fillId="0" borderId="4" xfId="1" applyNumberFormat="1" applyFont="1" applyFill="1" applyBorder="1" applyAlignment="1">
      <alignment vertical="center"/>
    </xf>
    <xf numFmtId="0" fontId="1" fillId="0" borderId="17" xfId="1" applyNumberFormat="1" applyFont="1" applyBorder="1" applyAlignment="1">
      <alignment vertical="center"/>
    </xf>
    <xf numFmtId="0" fontId="11" fillId="3" borderId="0" xfId="1" applyNumberFormat="1" applyFont="1" applyFill="1" applyBorder="1" applyAlignment="1">
      <alignment horizontal="left" vertical="center"/>
    </xf>
    <xf numFmtId="0" fontId="35" fillId="3" borderId="0" xfId="1" applyNumberFormat="1" applyFont="1" applyFill="1" applyBorder="1" applyAlignment="1">
      <alignment horizontal="right" vertical="center"/>
    </xf>
    <xf numFmtId="0" fontId="1" fillId="0" borderId="0" xfId="1" applyFont="1" applyFill="1"/>
    <xf numFmtId="49" fontId="9" fillId="0" borderId="0" xfId="1" applyNumberFormat="1" applyFont="1" applyFill="1" applyBorder="1" applyAlignment="1">
      <alignment vertical="center"/>
    </xf>
    <xf numFmtId="49" fontId="9" fillId="0" borderId="0" xfId="1" applyNumberFormat="1" applyFont="1" applyFill="1" applyBorder="1" applyAlignment="1">
      <alignment horizontal="center" vertical="center"/>
    </xf>
    <xf numFmtId="49" fontId="19" fillId="0" borderId="0" xfId="1" applyNumberFormat="1" applyFont="1" applyFill="1" applyBorder="1" applyAlignment="1">
      <alignment vertical="center"/>
    </xf>
    <xf numFmtId="49" fontId="36" fillId="0" borderId="0" xfId="1" applyNumberFormat="1" applyFont="1" applyFill="1" applyBorder="1" applyAlignment="1">
      <alignment vertical="center"/>
    </xf>
    <xf numFmtId="49" fontId="8" fillId="0" borderId="0" xfId="1" applyNumberFormat="1" applyFont="1" applyFill="1" applyBorder="1" applyAlignment="1">
      <alignment horizontal="left" vertical="center"/>
    </xf>
    <xf numFmtId="0" fontId="1" fillId="0" borderId="0" xfId="1" applyBorder="1"/>
    <xf numFmtId="49" fontId="22" fillId="0" borderId="22" xfId="1" applyNumberFormat="1" applyFont="1" applyFill="1" applyBorder="1" applyAlignment="1">
      <alignment vertical="center"/>
    </xf>
    <xf numFmtId="0" fontId="3" fillId="0" borderId="20" xfId="1" applyFont="1" applyFill="1" applyBorder="1" applyAlignment="1">
      <alignment horizontal="center"/>
    </xf>
    <xf numFmtId="0" fontId="1" fillId="0" borderId="21" xfId="1" applyBorder="1"/>
    <xf numFmtId="0" fontId="22" fillId="0" borderId="21" xfId="1" applyFont="1" applyBorder="1"/>
    <xf numFmtId="0" fontId="1" fillId="0" borderId="22" xfId="1" applyFont="1" applyBorder="1"/>
    <xf numFmtId="0" fontId="3" fillId="0" borderId="20" xfId="1" applyFont="1" applyFill="1" applyBorder="1" applyAlignment="1">
      <alignment horizontal="right" vertical="center"/>
    </xf>
    <xf numFmtId="0" fontId="3" fillId="0" borderId="20" xfId="1" applyFont="1" applyFill="1" applyBorder="1" applyAlignment="1">
      <alignment horizontal="center" vertical="center"/>
    </xf>
    <xf numFmtId="0" fontId="3" fillId="0" borderId="20" xfId="1" applyNumberFormat="1" applyFont="1" applyFill="1" applyBorder="1" applyAlignment="1">
      <alignment horizontal="center" vertical="center"/>
    </xf>
    <xf numFmtId="0" fontId="3" fillId="0" borderId="23" xfId="1" applyFont="1" applyFill="1" applyBorder="1" applyAlignment="1">
      <alignment horizontal="left" vertical="center"/>
    </xf>
    <xf numFmtId="0" fontId="3" fillId="0" borderId="21" xfId="1" applyFont="1" applyFill="1" applyBorder="1" applyAlignment="1">
      <alignment horizontal="left" vertical="center"/>
    </xf>
    <xf numFmtId="0" fontId="3" fillId="0" borderId="22" xfId="1" applyFont="1" applyFill="1" applyBorder="1" applyAlignment="1">
      <alignment vertical="center"/>
    </xf>
    <xf numFmtId="0" fontId="22" fillId="0" borderId="22" xfId="1" applyFont="1" applyFill="1" applyBorder="1" applyAlignment="1">
      <alignment horizontal="center" vertical="center"/>
    </xf>
    <xf numFmtId="0" fontId="3" fillId="0" borderId="23" xfId="1" applyNumberFormat="1" applyFont="1" applyFill="1" applyBorder="1" applyAlignment="1">
      <alignment horizontal="center" vertical="center"/>
    </xf>
    <xf numFmtId="0" fontId="22" fillId="0" borderId="22" xfId="1" applyNumberFormat="1" applyFont="1" applyFill="1" applyBorder="1" applyAlignment="1">
      <alignment horizontal="center" vertical="center"/>
    </xf>
    <xf numFmtId="0" fontId="2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22" fillId="0" borderId="0" xfId="1" applyNumberFormat="1" applyFont="1" applyFill="1" applyAlignment="1">
      <alignment vertical="center"/>
    </xf>
    <xf numFmtId="0" fontId="20" fillId="0" borderId="13" xfId="1" applyFont="1" applyFill="1" applyBorder="1" applyAlignment="1">
      <alignment horizontal="right" vertical="center"/>
    </xf>
    <xf numFmtId="0" fontId="20" fillId="0" borderId="13" xfId="1" applyFont="1" applyFill="1" applyBorder="1" applyAlignment="1">
      <alignment horizontal="center" vertical="center"/>
    </xf>
    <xf numFmtId="0" fontId="20" fillId="0" borderId="13" xfId="1" applyNumberFormat="1" applyFont="1" applyFill="1" applyBorder="1" applyAlignment="1">
      <alignment horizontal="center" vertical="center"/>
    </xf>
    <xf numFmtId="0" fontId="20" fillId="0" borderId="15" xfId="1" applyFont="1" applyFill="1" applyBorder="1" applyAlignment="1">
      <alignment horizontal="left" vertical="center"/>
    </xf>
    <xf numFmtId="0" fontId="1" fillId="0" borderId="15" xfId="1" applyFill="1" applyBorder="1" applyAlignment="1">
      <alignment vertical="center"/>
    </xf>
    <xf numFmtId="0" fontId="23" fillId="0" borderId="16" xfId="1" applyFont="1" applyFill="1" applyBorder="1" applyAlignment="1">
      <alignment horizontal="center" vertical="center"/>
    </xf>
    <xf numFmtId="0" fontId="20" fillId="0" borderId="0" xfId="1" applyNumberFormat="1" applyFont="1" applyFill="1" applyAlignment="1">
      <alignment horizontal="center" vertical="center"/>
    </xf>
    <xf numFmtId="0" fontId="23" fillId="0" borderId="0" xfId="1" applyNumberFormat="1" applyFont="1" applyFill="1" applyAlignment="1">
      <alignment horizontal="center" vertical="center"/>
    </xf>
    <xf numFmtId="0" fontId="23" fillId="0" borderId="0" xfId="1" applyNumberFormat="1" applyFont="1" applyFill="1" applyAlignment="1">
      <alignment vertical="center"/>
    </xf>
    <xf numFmtId="0" fontId="24" fillId="0" borderId="24" xfId="1" applyNumberFormat="1" applyFont="1" applyFill="1" applyBorder="1" applyAlignment="1">
      <alignment horizontal="center" vertical="center"/>
    </xf>
    <xf numFmtId="0" fontId="25" fillId="0" borderId="24" xfId="1" applyNumberFormat="1" applyFont="1" applyFill="1" applyBorder="1" applyAlignment="1">
      <alignment vertical="center"/>
    </xf>
    <xf numFmtId="0" fontId="40" fillId="2" borderId="24" xfId="1" applyNumberFormat="1" applyFont="1" applyFill="1" applyBorder="1" applyAlignment="1">
      <alignment horizontal="center" vertical="center"/>
    </xf>
    <xf numFmtId="0" fontId="24" fillId="0" borderId="0" xfId="1" applyNumberFormat="1" applyFont="1" applyFill="1" applyBorder="1" applyAlignment="1">
      <alignment vertical="center"/>
    </xf>
    <xf numFmtId="0" fontId="6" fillId="0" borderId="0" xfId="1" applyNumberFormat="1" applyFont="1" applyFill="1" applyBorder="1" applyAlignment="1">
      <alignment vertical="center"/>
    </xf>
    <xf numFmtId="0" fontId="24" fillId="0" borderId="0" xfId="1" applyNumberFormat="1" applyFont="1" applyFill="1" applyBorder="1" applyAlignment="1">
      <alignment horizontal="right" vertical="center"/>
    </xf>
    <xf numFmtId="0" fontId="27" fillId="0" borderId="4" xfId="1" applyNumberFormat="1" applyFont="1" applyFill="1" applyBorder="1" applyAlignment="1">
      <alignment horizontal="center" vertical="center"/>
    </xf>
    <xf numFmtId="0" fontId="25" fillId="0" borderId="0" xfId="1" applyNumberFormat="1" applyFont="1" applyFill="1" applyAlignment="1">
      <alignment vertical="center"/>
    </xf>
    <xf numFmtId="0" fontId="27" fillId="0" borderId="0" xfId="1" applyNumberFormat="1" applyFont="1" applyFill="1" applyAlignment="1">
      <alignment vertical="center"/>
    </xf>
    <xf numFmtId="0" fontId="25" fillId="0" borderId="18" xfId="1" applyNumberFormat="1" applyFont="1" applyFill="1" applyBorder="1" applyAlignment="1">
      <alignment horizontal="center" vertical="center"/>
    </xf>
    <xf numFmtId="0" fontId="25" fillId="0" borderId="24" xfId="1" applyNumberFormat="1" applyFont="1" applyFill="1" applyBorder="1" applyAlignment="1">
      <alignment horizontal="center" vertical="center"/>
    </xf>
    <xf numFmtId="0" fontId="27" fillId="0" borderId="4" xfId="1" applyNumberFormat="1" applyFont="1" applyFill="1" applyBorder="1" applyAlignment="1">
      <alignment horizontal="right" vertical="center"/>
    </xf>
    <xf numFmtId="0" fontId="25" fillId="0" borderId="0" xfId="1" applyNumberFormat="1" applyFont="1" applyFill="1" applyBorder="1" applyAlignment="1">
      <alignment vertical="center"/>
    </xf>
    <xf numFmtId="0" fontId="27" fillId="0" borderId="0" xfId="1" applyNumberFormat="1" applyFont="1" applyFill="1" applyBorder="1" applyAlignment="1">
      <alignment vertical="center"/>
    </xf>
    <xf numFmtId="0" fontId="25" fillId="0" borderId="13" xfId="1" applyNumberFormat="1" applyFont="1" applyFill="1" applyBorder="1" applyAlignment="1">
      <alignment horizontal="center" vertical="center"/>
    </xf>
    <xf numFmtId="0" fontId="25" fillId="0" borderId="15" xfId="1" applyNumberFormat="1" applyFont="1" applyFill="1" applyBorder="1" applyAlignment="1">
      <alignment vertical="center"/>
    </xf>
    <xf numFmtId="0" fontId="1" fillId="0" borderId="15" xfId="1" applyNumberFormat="1" applyFont="1" applyFill="1" applyBorder="1" applyAlignment="1">
      <alignment vertical="center"/>
    </xf>
    <xf numFmtId="0" fontId="25" fillId="0" borderId="15" xfId="1" applyNumberFormat="1" applyFont="1" applyFill="1" applyBorder="1" applyAlignment="1">
      <alignment horizontal="right" vertical="center"/>
    </xf>
    <xf numFmtId="0" fontId="27" fillId="0" borderId="16" xfId="1" applyNumberFormat="1" applyFont="1" applyFill="1" applyBorder="1" applyAlignment="1">
      <alignment horizontal="center" vertical="center"/>
    </xf>
    <xf numFmtId="0" fontId="27" fillId="0" borderId="0" xfId="1" applyNumberFormat="1" applyFont="1" applyFill="1" applyBorder="1" applyAlignment="1">
      <alignment horizontal="left" vertical="center"/>
    </xf>
    <xf numFmtId="0" fontId="1" fillId="0" borderId="0" xfId="1" applyNumberFormat="1" applyFont="1" applyFill="1" applyBorder="1" applyAlignment="1">
      <alignment vertical="center"/>
    </xf>
    <xf numFmtId="0" fontId="25" fillId="0" borderId="0" xfId="1" applyNumberFormat="1" applyFont="1" applyFill="1" applyBorder="1" applyAlignment="1">
      <alignment horizontal="right" vertical="center"/>
    </xf>
    <xf numFmtId="0" fontId="27" fillId="0" borderId="10" xfId="1" applyNumberFormat="1" applyFont="1" applyFill="1" applyBorder="1" applyAlignment="1">
      <alignment horizontal="right" vertical="center"/>
    </xf>
    <xf numFmtId="0" fontId="41" fillId="2" borderId="24" xfId="1" applyNumberFormat="1" applyFont="1" applyFill="1" applyBorder="1" applyAlignment="1">
      <alignment horizontal="center" vertical="center"/>
    </xf>
    <xf numFmtId="0" fontId="25" fillId="0" borderId="14" xfId="1" applyNumberFormat="1" applyFont="1" applyFill="1" applyBorder="1" applyAlignment="1">
      <alignment vertical="center"/>
    </xf>
    <xf numFmtId="0" fontId="27" fillId="0" borderId="4" xfId="1" applyNumberFormat="1" applyFont="1" applyFill="1" applyBorder="1" applyAlignment="1">
      <alignment vertical="center"/>
    </xf>
    <xf numFmtId="0" fontId="25" fillId="0" borderId="0" xfId="1" applyNumberFormat="1" applyFont="1" applyFill="1" applyBorder="1" applyAlignment="1">
      <alignment horizontal="left" vertical="center"/>
    </xf>
    <xf numFmtId="0" fontId="42" fillId="0" borderId="0" xfId="1" applyNumberFormat="1" applyFont="1" applyFill="1" applyBorder="1" applyAlignment="1">
      <alignment vertical="center"/>
    </xf>
    <xf numFmtId="0" fontId="27" fillId="0" borderId="0" xfId="1" applyNumberFormat="1" applyFont="1" applyFill="1" applyBorder="1" applyAlignment="1">
      <alignment horizontal="right" vertical="center"/>
    </xf>
    <xf numFmtId="0" fontId="43" fillId="0" borderId="13" xfId="1" applyNumberFormat="1" applyFont="1" applyFill="1" applyBorder="1" applyAlignment="1">
      <alignment horizontal="center" vertical="center"/>
    </xf>
    <xf numFmtId="0" fontId="43" fillId="0" borderId="24" xfId="1" applyNumberFormat="1" applyFont="1" applyFill="1" applyBorder="1" applyAlignment="1">
      <alignment horizontal="center" vertical="center"/>
    </xf>
    <xf numFmtId="0" fontId="27" fillId="0" borderId="4" xfId="1" applyNumberFormat="1" applyFont="1" applyFill="1" applyBorder="1" applyAlignment="1">
      <alignment horizontal="left" vertical="center"/>
    </xf>
    <xf numFmtId="0" fontId="27" fillId="0" borderId="2" xfId="1" applyNumberFormat="1" applyFont="1" applyFill="1" applyBorder="1" applyAlignment="1">
      <alignment horizontal="right" vertical="center"/>
    </xf>
    <xf numFmtId="0" fontId="27" fillId="3" borderId="0" xfId="1" applyNumberFormat="1" applyFont="1" applyFill="1" applyBorder="1" applyAlignment="1">
      <alignment horizontal="right" vertical="center"/>
    </xf>
    <xf numFmtId="0" fontId="24" fillId="0" borderId="15" xfId="1" applyNumberFormat="1" applyFont="1" applyFill="1" applyBorder="1" applyAlignment="1">
      <alignment vertical="center"/>
    </xf>
    <xf numFmtId="0" fontId="6" fillId="0" borderId="15" xfId="1" applyNumberFormat="1" applyFont="1" applyFill="1" applyBorder="1" applyAlignment="1">
      <alignment vertical="center"/>
    </xf>
    <xf numFmtId="0" fontId="24" fillId="0" borderId="15" xfId="1" applyNumberFormat="1" applyFont="1" applyFill="1" applyBorder="1" applyAlignment="1">
      <alignment horizontal="right" vertical="center"/>
    </xf>
    <xf numFmtId="0" fontId="1" fillId="0" borderId="0" xfId="1" applyNumberFormat="1" applyFill="1" applyBorder="1" applyAlignment="1">
      <alignment vertical="center"/>
    </xf>
    <xf numFmtId="0" fontId="24" fillId="0" borderId="10" xfId="1" applyNumberFormat="1" applyFont="1" applyFill="1" applyBorder="1" applyAlignment="1">
      <alignment vertical="center"/>
    </xf>
    <xf numFmtId="0" fontId="6" fillId="0" borderId="10" xfId="1" applyNumberFormat="1" applyFont="1" applyFill="1" applyBorder="1" applyAlignment="1">
      <alignment vertical="center"/>
    </xf>
    <xf numFmtId="0" fontId="24" fillId="0" borderId="10" xfId="1" applyNumberFormat="1" applyFont="1" applyFill="1" applyBorder="1" applyAlignment="1">
      <alignment horizontal="right" vertical="center"/>
    </xf>
    <xf numFmtId="0" fontId="25" fillId="0" borderId="0" xfId="1" applyFont="1" applyFill="1" applyBorder="1" applyAlignment="1">
      <alignment horizontal="center" vertical="center"/>
    </xf>
    <xf numFmtId="49" fontId="25" fillId="3" borderId="0" xfId="1" applyNumberFormat="1" applyFont="1" applyFill="1" applyBorder="1" applyAlignment="1">
      <alignment horizontal="center" vertical="center"/>
    </xf>
    <xf numFmtId="1" fontId="25" fillId="3" borderId="0" xfId="1" applyNumberFormat="1" applyFont="1" applyFill="1" applyBorder="1" applyAlignment="1">
      <alignment horizontal="center" vertical="center"/>
    </xf>
    <xf numFmtId="49" fontId="25" fillId="0" borderId="0" xfId="1" applyNumberFormat="1" applyFont="1" applyBorder="1" applyAlignment="1">
      <alignment vertical="center"/>
    </xf>
    <xf numFmtId="49" fontId="27" fillId="0" borderId="0" xfId="1" applyNumberFormat="1" applyFont="1" applyBorder="1" applyAlignment="1">
      <alignment horizontal="center" vertical="center"/>
    </xf>
    <xf numFmtId="49" fontId="25" fillId="3" borderId="0" xfId="1" applyNumberFormat="1" applyFont="1" applyFill="1" applyAlignment="1">
      <alignment vertical="center"/>
    </xf>
    <xf numFmtId="49" fontId="27" fillId="3" borderId="0" xfId="1" applyNumberFormat="1" applyFont="1" applyFill="1" applyAlignment="1">
      <alignment vertical="center"/>
    </xf>
    <xf numFmtId="49" fontId="25" fillId="3" borderId="0" xfId="1" applyNumberFormat="1" applyFont="1" applyFill="1" applyBorder="1" applyAlignment="1">
      <alignment vertical="center"/>
    </xf>
    <xf numFmtId="49" fontId="27" fillId="3" borderId="0" xfId="1" applyNumberFormat="1" applyFont="1" applyFill="1" applyBorder="1" applyAlignment="1">
      <alignment vertical="center"/>
    </xf>
    <xf numFmtId="0" fontId="1" fillId="3" borderId="0" xfId="1" applyFont="1" applyFill="1" applyAlignment="1">
      <alignment vertical="center"/>
    </xf>
    <xf numFmtId="0" fontId="1" fillId="0" borderId="0" xfId="1" applyFont="1" applyAlignment="1">
      <alignment vertical="center"/>
    </xf>
    <xf numFmtId="49" fontId="25" fillId="3" borderId="0" xfId="1" applyNumberFormat="1" applyFont="1" applyFill="1" applyAlignment="1">
      <alignment horizontal="center" vertical="center"/>
    </xf>
    <xf numFmtId="1" fontId="25" fillId="3" borderId="0" xfId="1" applyNumberFormat="1" applyFont="1" applyFill="1" applyAlignment="1">
      <alignment horizontal="center" vertical="center"/>
    </xf>
    <xf numFmtId="49" fontId="25" fillId="0" borderId="0" xfId="1" applyNumberFormat="1" applyFont="1" applyAlignment="1">
      <alignment vertical="center"/>
    </xf>
    <xf numFmtId="49" fontId="1" fillId="0" borderId="0" xfId="1" applyNumberFormat="1" applyAlignment="1">
      <alignment vertical="center"/>
    </xf>
    <xf numFmtId="49" fontId="27" fillId="0" borderId="0" xfId="1" applyNumberFormat="1" applyFont="1" applyAlignment="1">
      <alignment horizontal="center" vertical="center"/>
    </xf>
    <xf numFmtId="49" fontId="44" fillId="3" borderId="0" xfId="1" applyNumberFormat="1" applyFont="1" applyFill="1" applyBorder="1" applyAlignment="1">
      <alignment vertical="center"/>
    </xf>
    <xf numFmtId="49" fontId="45" fillId="3" borderId="0" xfId="1" applyNumberFormat="1" applyFont="1" applyFill="1" applyBorder="1" applyAlignment="1">
      <alignment vertical="center"/>
    </xf>
    <xf numFmtId="49" fontId="44" fillId="3" borderId="0" xfId="1" applyNumberFormat="1" applyFont="1" applyFill="1" applyAlignment="1">
      <alignment vertical="center"/>
    </xf>
    <xf numFmtId="49" fontId="45" fillId="3" borderId="0" xfId="1" applyNumberFormat="1" applyFont="1" applyFill="1" applyAlignment="1">
      <alignment vertical="center"/>
    </xf>
    <xf numFmtId="0" fontId="1" fillId="3" borderId="0" xfId="1" applyFill="1" applyAlignment="1">
      <alignment vertical="center"/>
    </xf>
    <xf numFmtId="49" fontId="9" fillId="0" borderId="22" xfId="1" applyNumberFormat="1" applyFont="1" applyFill="1" applyBorder="1" applyAlignment="1">
      <alignment horizontal="center" vertical="center"/>
    </xf>
    <xf numFmtId="49" fontId="3" fillId="3" borderId="4" xfId="1" applyNumberFormat="1" applyFont="1" applyFill="1" applyBorder="1" applyAlignment="1">
      <alignment horizontal="center" vertical="center"/>
    </xf>
    <xf numFmtId="0" fontId="3" fillId="3" borderId="0" xfId="1" applyNumberFormat="1" applyFont="1" applyFill="1" applyBorder="1" applyAlignment="1">
      <alignment vertical="center"/>
    </xf>
    <xf numFmtId="49" fontId="3" fillId="3" borderId="0" xfId="1" applyNumberFormat="1" applyFont="1" applyFill="1" applyBorder="1" applyAlignment="1">
      <alignment vertical="center"/>
    </xf>
    <xf numFmtId="49" fontId="3" fillId="3" borderId="4" xfId="1" applyNumberFormat="1" applyFont="1" applyFill="1" applyBorder="1" applyAlignment="1">
      <alignment vertical="center"/>
    </xf>
    <xf numFmtId="0" fontId="36" fillId="3" borderId="4" xfId="1" applyNumberFormat="1" applyFont="1" applyFill="1" applyBorder="1" applyAlignment="1">
      <alignment horizontal="center" vertical="center"/>
    </xf>
    <xf numFmtId="49" fontId="22" fillId="0" borderId="4" xfId="1" applyNumberFormat="1" applyFont="1" applyFill="1" applyBorder="1" applyAlignment="1">
      <alignment vertical="center"/>
    </xf>
    <xf numFmtId="49" fontId="3" fillId="3" borderId="18" xfId="1" applyNumberFormat="1" applyFont="1" applyFill="1" applyBorder="1" applyAlignment="1">
      <alignment horizontal="center" vertical="center"/>
    </xf>
    <xf numFmtId="0" fontId="3" fillId="3" borderId="19" xfId="1" applyNumberFormat="1" applyFont="1" applyFill="1" applyBorder="1" applyAlignment="1">
      <alignment vertical="center"/>
    </xf>
    <xf numFmtId="49" fontId="3" fillId="3" borderId="10" xfId="1" applyNumberFormat="1" applyFont="1" applyFill="1" applyBorder="1" applyAlignment="1">
      <alignment vertical="center"/>
    </xf>
    <xf numFmtId="49" fontId="3" fillId="3" borderId="2" xfId="1" applyNumberFormat="1" applyFont="1" applyFill="1" applyBorder="1" applyAlignment="1">
      <alignment vertical="center"/>
    </xf>
    <xf numFmtId="49" fontId="36" fillId="3" borderId="2" xfId="1"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0" fontId="3" fillId="3" borderId="10" xfId="1" applyNumberFormat="1" applyFont="1" applyFill="1" applyBorder="1" applyAlignment="1">
      <alignment vertical="center"/>
    </xf>
    <xf numFmtId="0" fontId="1" fillId="0" borderId="0" xfId="1" applyNumberFormat="1"/>
    <xf numFmtId="0" fontId="22" fillId="0" borderId="0" xfId="1" applyNumberFormat="1" applyFont="1"/>
    <xf numFmtId="0" fontId="15" fillId="0" borderId="14" xfId="1" applyNumberFormat="1" applyFont="1" applyFill="1" applyBorder="1" applyAlignment="1">
      <alignment horizontal="left" vertical="center"/>
    </xf>
    <xf numFmtId="0" fontId="29" fillId="0" borderId="0" xfId="1" applyNumberFormat="1" applyFont="1" applyFill="1" applyBorder="1" applyAlignment="1">
      <alignment vertical="center"/>
    </xf>
    <xf numFmtId="0" fontId="15" fillId="0" borderId="15" xfId="1" applyNumberFormat="1" applyFont="1" applyFill="1" applyBorder="1" applyAlignment="1">
      <alignment vertical="center"/>
    </xf>
    <xf numFmtId="0" fontId="11" fillId="0" borderId="2" xfId="1" applyNumberFormat="1" applyFont="1" applyFill="1" applyBorder="1" applyAlignment="1">
      <alignment vertical="center"/>
    </xf>
    <xf numFmtId="0" fontId="15" fillId="0" borderId="16" xfId="1" applyNumberFormat="1" applyFont="1" applyBorder="1" applyAlignment="1">
      <alignment vertical="center"/>
    </xf>
    <xf numFmtId="49" fontId="15" fillId="3" borderId="14" xfId="1" applyNumberFormat="1" applyFont="1" applyFill="1" applyBorder="1" applyAlignment="1">
      <alignment horizontal="left" vertical="center"/>
    </xf>
    <xf numFmtId="0" fontId="14" fillId="0" borderId="0" xfId="5" applyFont="1"/>
    <xf numFmtId="0" fontId="14" fillId="0" borderId="0" xfId="5" applyFont="1" applyAlignment="1">
      <alignment horizontal="center"/>
    </xf>
    <xf numFmtId="0" fontId="47" fillId="0" borderId="0" xfId="5" applyFont="1" applyAlignment="1">
      <alignment vertical="center"/>
    </xf>
    <xf numFmtId="0" fontId="12" fillId="0" borderId="0" xfId="5" applyNumberFormat="1" applyFont="1" applyAlignment="1">
      <alignment horizontal="right" vertical="center" wrapText="1"/>
    </xf>
    <xf numFmtId="0" fontId="48" fillId="0" borderId="0" xfId="5" applyFont="1" applyAlignment="1">
      <alignment vertical="center"/>
    </xf>
    <xf numFmtId="0" fontId="49" fillId="0" borderId="0" xfId="5" applyFont="1" applyAlignment="1">
      <alignment vertical="center"/>
    </xf>
    <xf numFmtId="0" fontId="50" fillId="0" borderId="0" xfId="5" applyFont="1" applyAlignment="1">
      <alignment vertical="center"/>
    </xf>
    <xf numFmtId="0" fontId="12" fillId="2" borderId="0" xfId="5" applyFont="1" applyFill="1" applyAlignment="1">
      <alignment horizontal="left" vertical="center"/>
    </xf>
    <xf numFmtId="0" fontId="49" fillId="2" borderId="0" xfId="5" applyFont="1" applyFill="1" applyAlignment="1">
      <alignment horizontal="center" vertical="center"/>
    </xf>
    <xf numFmtId="0" fontId="8" fillId="2" borderId="0" xfId="5" applyFont="1" applyFill="1" applyAlignment="1">
      <alignment horizontal="right" vertical="center"/>
    </xf>
    <xf numFmtId="14" fontId="51" fillId="0" borderId="0" xfId="5" applyNumberFormat="1" applyFont="1" applyAlignment="1">
      <alignment horizontal="left" vertical="center"/>
    </xf>
    <xf numFmtId="0" fontId="13" fillId="0" borderId="0" xfId="5" applyFont="1" applyAlignment="1">
      <alignment vertical="center"/>
    </xf>
    <xf numFmtId="0" fontId="13" fillId="0" borderId="0" xfId="5" applyFont="1" applyBorder="1" applyAlignment="1">
      <alignment vertical="center"/>
    </xf>
    <xf numFmtId="14" fontId="49" fillId="0" borderId="0" xfId="5" applyNumberFormat="1" applyFont="1" applyAlignment="1">
      <alignment horizontal="center" vertical="center"/>
    </xf>
    <xf numFmtId="0" fontId="52" fillId="0" borderId="0" xfId="5" applyFont="1" applyFill="1" applyBorder="1" applyAlignment="1">
      <alignment horizontal="right" vertical="center"/>
    </xf>
    <xf numFmtId="0" fontId="53" fillId="0" borderId="0" xfId="5" applyFont="1" applyFill="1" applyBorder="1" applyAlignment="1">
      <alignment horizontal="right" vertical="center"/>
    </xf>
    <xf numFmtId="0" fontId="12" fillId="0" borderId="0" xfId="5" applyFont="1" applyAlignment="1">
      <alignment vertical="center"/>
    </xf>
    <xf numFmtId="0" fontId="12" fillId="0" borderId="0" xfId="5" applyFont="1" applyAlignment="1">
      <alignment horizontal="center" vertical="center"/>
    </xf>
    <xf numFmtId="0" fontId="13" fillId="0" borderId="0" xfId="5" applyFont="1" applyAlignment="1">
      <alignment horizontal="right" vertical="center"/>
    </xf>
    <xf numFmtId="0" fontId="14" fillId="2" borderId="25" xfId="5" applyFont="1" applyFill="1" applyBorder="1" applyAlignment="1">
      <alignment horizontal="center" vertical="center" wrapText="1"/>
    </xf>
    <xf numFmtId="0" fontId="15" fillId="2" borderId="26" xfId="5" applyFont="1" applyFill="1" applyBorder="1" applyAlignment="1">
      <alignment horizontal="center" vertical="center" wrapText="1"/>
    </xf>
    <xf numFmtId="0" fontId="1" fillId="2" borderId="11" xfId="5" applyFont="1" applyFill="1" applyBorder="1" applyAlignment="1">
      <alignment horizontal="center" vertical="center" wrapText="1"/>
    </xf>
    <xf numFmtId="0" fontId="3" fillId="2" borderId="11" xfId="5" applyFont="1" applyFill="1" applyBorder="1" applyAlignment="1">
      <alignment horizontal="center" vertical="center" wrapText="1"/>
    </xf>
    <xf numFmtId="0" fontId="1" fillId="2" borderId="26" xfId="5" applyFont="1" applyFill="1" applyBorder="1" applyAlignment="1">
      <alignment horizontal="center" vertical="center" wrapText="1"/>
    </xf>
    <xf numFmtId="0" fontId="1" fillId="2" borderId="27" xfId="5" applyFont="1" applyFill="1" applyBorder="1" applyAlignment="1">
      <alignment horizontal="center" vertical="center" wrapText="1"/>
    </xf>
    <xf numFmtId="0" fontId="3" fillId="2" borderId="25" xfId="5" applyFont="1" applyFill="1" applyBorder="1" applyAlignment="1">
      <alignment horizontal="center" vertical="center" wrapText="1"/>
    </xf>
    <xf numFmtId="0" fontId="3" fillId="0" borderId="0" xfId="5" applyFont="1" applyBorder="1"/>
    <xf numFmtId="0" fontId="3" fillId="0" borderId="0" xfId="5" applyFont="1"/>
    <xf numFmtId="0" fontId="3" fillId="0" borderId="8" xfId="5" applyFont="1" applyBorder="1" applyAlignment="1">
      <alignment horizontal="center" wrapText="1"/>
    </xf>
    <xf numFmtId="0" fontId="8" fillId="0" borderId="8" xfId="5" applyFont="1" applyBorder="1" applyAlignment="1">
      <alignment horizontal="right" vertical="center" wrapText="1"/>
    </xf>
    <xf numFmtId="0" fontId="8" fillId="0" borderId="0" xfId="5" applyFont="1" applyBorder="1" applyAlignment="1">
      <alignment horizontal="right" vertical="center" wrapText="1"/>
    </xf>
    <xf numFmtId="0" fontId="8" fillId="0" borderId="1" xfId="5" applyFont="1" applyBorder="1"/>
    <xf numFmtId="0" fontId="49" fillId="0" borderId="28" xfId="5" applyFont="1" applyBorder="1" applyAlignment="1">
      <alignment horizontal="center"/>
    </xf>
    <xf numFmtId="0" fontId="13" fillId="4" borderId="29" xfId="5" applyFont="1" applyFill="1" applyBorder="1" applyAlignment="1">
      <alignment horizontal="center"/>
    </xf>
    <xf numFmtId="0" fontId="7" fillId="4" borderId="28" xfId="5" applyFont="1" applyFill="1" applyBorder="1" applyAlignment="1">
      <alignment horizontal="center"/>
    </xf>
    <xf numFmtId="0" fontId="44" fillId="4" borderId="29" xfId="5" applyFont="1" applyFill="1" applyBorder="1" applyAlignment="1">
      <alignment horizontal="center"/>
    </xf>
    <xf numFmtId="49" fontId="50" fillId="4" borderId="30" xfId="5" applyNumberFormat="1" applyFont="1" applyFill="1" applyBorder="1" applyAlignment="1">
      <alignment horizontal="center"/>
    </xf>
    <xf numFmtId="0" fontId="15" fillId="2" borderId="5" xfId="5" applyFont="1" applyFill="1" applyBorder="1" applyAlignment="1">
      <alignment horizontal="center" vertical="center" wrapText="1"/>
    </xf>
    <xf numFmtId="0" fontId="7" fillId="0" borderId="0" xfId="5" applyFont="1" applyBorder="1"/>
    <xf numFmtId="0" fontId="7" fillId="0" borderId="0" xfId="5" applyFont="1"/>
    <xf numFmtId="0" fontId="14" fillId="0" borderId="32" xfId="5" applyFont="1" applyBorder="1"/>
    <xf numFmtId="0" fontId="12" fillId="0" borderId="4" xfId="5" applyFont="1" applyBorder="1" applyAlignment="1">
      <alignment horizontal="center"/>
    </xf>
    <xf numFmtId="0" fontId="51" fillId="4" borderId="20" xfId="5" applyFont="1" applyFill="1" applyBorder="1"/>
    <xf numFmtId="0" fontId="14" fillId="4" borderId="20" xfId="5" applyFont="1" applyFill="1" applyBorder="1" applyAlignment="1">
      <alignment horizontal="center"/>
    </xf>
    <xf numFmtId="0" fontId="54" fillId="4" borderId="20" xfId="5" applyFont="1" applyFill="1" applyBorder="1"/>
    <xf numFmtId="0" fontId="55" fillId="4" borderId="33" xfId="5" applyFont="1" applyFill="1" applyBorder="1" applyAlignment="1">
      <alignment horizontal="center"/>
    </xf>
    <xf numFmtId="49" fontId="1" fillId="0" borderId="32" xfId="5" applyNumberFormat="1" applyFont="1" applyBorder="1"/>
    <xf numFmtId="0" fontId="14" fillId="0" borderId="3" xfId="5" applyFont="1" applyBorder="1"/>
    <xf numFmtId="0" fontId="12" fillId="0" borderId="13" xfId="5" applyFont="1" applyBorder="1" applyAlignment="1">
      <alignment horizontal="center"/>
    </xf>
    <xf numFmtId="165" fontId="1" fillId="0" borderId="32" xfId="5" applyNumberFormat="1" applyFont="1" applyBorder="1"/>
    <xf numFmtId="0" fontId="14" fillId="0" borderId="9" xfId="5" applyFont="1" applyBorder="1"/>
    <xf numFmtId="0" fontId="54" fillId="4" borderId="17" xfId="5" applyFont="1" applyFill="1" applyBorder="1"/>
    <xf numFmtId="0" fontId="14" fillId="4" borderId="13" xfId="5" applyFont="1" applyFill="1" applyBorder="1" applyAlignment="1">
      <alignment horizontal="center"/>
    </xf>
    <xf numFmtId="165" fontId="1" fillId="0" borderId="3" xfId="5" applyNumberFormat="1" applyFont="1" applyBorder="1"/>
    <xf numFmtId="0" fontId="14" fillId="2" borderId="6" xfId="5" applyFont="1" applyFill="1" applyBorder="1"/>
    <xf numFmtId="0" fontId="3" fillId="2" borderId="37" xfId="5" applyFont="1" applyFill="1" applyBorder="1" applyAlignment="1">
      <alignment horizontal="right"/>
    </xf>
    <xf numFmtId="0" fontId="54" fillId="4" borderId="38" xfId="5" applyFont="1" applyFill="1" applyBorder="1"/>
    <xf numFmtId="0" fontId="15" fillId="4" borderId="39" xfId="5" applyFont="1" applyFill="1" applyBorder="1" applyAlignment="1">
      <alignment horizontal="center"/>
    </xf>
    <xf numFmtId="0" fontId="3" fillId="2" borderId="41" xfId="5" applyFont="1" applyFill="1" applyBorder="1" applyAlignment="1">
      <alignment horizontal="center" vertical="center" wrapText="1"/>
    </xf>
    <xf numFmtId="0" fontId="50" fillId="2" borderId="7" xfId="5" applyFont="1" applyFill="1" applyBorder="1" applyAlignment="1">
      <alignment horizontal="center" vertical="center" wrapText="1"/>
    </xf>
    <xf numFmtId="0" fontId="14" fillId="0" borderId="0" xfId="5" applyFont="1" applyBorder="1"/>
    <xf numFmtId="0" fontId="14" fillId="4" borderId="0" xfId="5" applyFont="1" applyFill="1"/>
    <xf numFmtId="0" fontId="14" fillId="4" borderId="0" xfId="5" applyFont="1" applyFill="1" applyAlignment="1">
      <alignment horizontal="center"/>
    </xf>
    <xf numFmtId="0" fontId="50" fillId="0" borderId="0" xfId="5" applyFont="1"/>
    <xf numFmtId="0" fontId="49" fillId="0" borderId="12" xfId="5" applyFont="1" applyBorder="1" applyAlignment="1">
      <alignment horizontal="center"/>
    </xf>
    <xf numFmtId="0" fontId="15" fillId="2" borderId="1" xfId="5" applyFont="1" applyFill="1" applyBorder="1" applyAlignment="1">
      <alignment horizontal="center" vertical="center" wrapText="1"/>
    </xf>
    <xf numFmtId="0" fontId="12" fillId="0" borderId="16" xfId="5" applyFont="1" applyBorder="1" applyAlignment="1">
      <alignment horizontal="center"/>
    </xf>
    <xf numFmtId="0" fontId="14" fillId="4" borderId="24" xfId="5" applyFont="1" applyFill="1" applyBorder="1" applyAlignment="1">
      <alignment horizontal="center"/>
    </xf>
    <xf numFmtId="0" fontId="55" fillId="4" borderId="34" xfId="5" applyFont="1" applyFill="1" applyBorder="1" applyAlignment="1">
      <alignment horizontal="center"/>
    </xf>
    <xf numFmtId="0" fontId="14" fillId="2" borderId="42" xfId="5" applyFont="1" applyFill="1" applyBorder="1"/>
    <xf numFmtId="0" fontId="44" fillId="4" borderId="28" xfId="5" applyFont="1" applyFill="1" applyBorder="1" applyAlignment="1">
      <alignment horizontal="center"/>
    </xf>
    <xf numFmtId="0" fontId="51" fillId="4" borderId="17" xfId="5" applyFont="1" applyFill="1" applyBorder="1"/>
    <xf numFmtId="0" fontId="51" fillId="4" borderId="38" xfId="5" applyFont="1" applyFill="1" applyBorder="1"/>
    <xf numFmtId="0" fontId="13" fillId="4" borderId="28" xfId="5" applyFont="1" applyFill="1" applyBorder="1" applyAlignment="1">
      <alignment horizontal="center"/>
    </xf>
    <xf numFmtId="49" fontId="15" fillId="0" borderId="14" xfId="1" applyNumberFormat="1" applyFont="1" applyFill="1" applyBorder="1" applyAlignment="1">
      <alignment horizontal="left" vertical="center"/>
    </xf>
    <xf numFmtId="0" fontId="11" fillId="0" borderId="4" xfId="1" applyNumberFormat="1" applyFont="1" applyFill="1" applyBorder="1" applyAlignment="1">
      <alignment vertical="center"/>
    </xf>
    <xf numFmtId="0" fontId="24" fillId="0" borderId="14" xfId="1" applyNumberFormat="1" applyFont="1" applyFill="1" applyBorder="1" applyAlignment="1">
      <alignment horizontal="left" vertical="center"/>
    </xf>
    <xf numFmtId="49" fontId="15" fillId="0" borderId="14" xfId="1" applyNumberFormat="1" applyFont="1" applyFill="1" applyBorder="1" applyAlignment="1">
      <alignment vertical="center"/>
    </xf>
    <xf numFmtId="0" fontId="51" fillId="0" borderId="28" xfId="5" applyFont="1" applyBorder="1" applyAlignment="1">
      <alignment horizontal="center"/>
    </xf>
    <xf numFmtId="165" fontId="1" fillId="0" borderId="32" xfId="5" applyNumberFormat="1" applyFont="1" applyBorder="1"/>
    <xf numFmtId="165" fontId="1" fillId="0" borderId="3" xfId="5" applyNumberFormat="1" applyFont="1" applyBorder="1"/>
    <xf numFmtId="0" fontId="13" fillId="0" borderId="28" xfId="5" applyFont="1" applyBorder="1" applyAlignment="1">
      <alignment horizontal="center"/>
    </xf>
    <xf numFmtId="49" fontId="15" fillId="3" borderId="14" xfId="1" applyNumberFormat="1" applyFont="1" applyFill="1" applyBorder="1" applyAlignment="1">
      <alignment vertical="center"/>
    </xf>
    <xf numFmtId="165" fontId="1" fillId="0" borderId="32" xfId="5" applyNumberFormat="1" applyFont="1" applyBorder="1"/>
    <xf numFmtId="165" fontId="1" fillId="0" borderId="3" xfId="5" applyNumberFormat="1" applyFont="1" applyBorder="1"/>
    <xf numFmtId="49" fontId="1" fillId="0" borderId="32" xfId="5" applyNumberFormat="1" applyFont="1" applyBorder="1" applyAlignment="1">
      <alignment horizontal="center"/>
    </xf>
    <xf numFmtId="49" fontId="49" fillId="4" borderId="31" xfId="5" applyNumberFormat="1" applyFont="1" applyFill="1" applyBorder="1" applyAlignment="1">
      <alignment horizontal="center" vertical="center" wrapText="1"/>
    </xf>
    <xf numFmtId="49" fontId="49" fillId="4" borderId="34" xfId="5" applyNumberFormat="1" applyFont="1" applyFill="1" applyBorder="1" applyAlignment="1">
      <alignment horizontal="center" vertical="center" wrapText="1"/>
    </xf>
    <xf numFmtId="49" fontId="49" fillId="4" borderId="36" xfId="5" applyNumberFormat="1" applyFont="1" applyFill="1" applyBorder="1" applyAlignment="1">
      <alignment horizontal="center" vertical="center" wrapText="1"/>
    </xf>
    <xf numFmtId="0" fontId="55" fillId="4" borderId="35" xfId="5" applyFont="1" applyFill="1" applyBorder="1" applyAlignment="1">
      <alignment horizontal="center" vertical="center"/>
    </xf>
    <xf numFmtId="0" fontId="55" fillId="4" borderId="40" xfId="5" applyFont="1" applyFill="1" applyBorder="1" applyAlignment="1">
      <alignment horizontal="center" vertical="center"/>
    </xf>
    <xf numFmtId="0" fontId="12" fillId="0" borderId="0" xfId="5" applyFont="1" applyAlignment="1">
      <alignment horizontal="center" vertical="center" wrapText="1"/>
    </xf>
    <xf numFmtId="0" fontId="49" fillId="4" borderId="31" xfId="5" applyNumberFormat="1" applyFont="1" applyFill="1" applyBorder="1" applyAlignment="1">
      <alignment horizontal="center" vertical="center" wrapText="1"/>
    </xf>
    <xf numFmtId="0" fontId="49" fillId="4" borderId="34" xfId="5" applyNumberFormat="1" applyFont="1" applyFill="1" applyBorder="1" applyAlignment="1">
      <alignment horizontal="center" vertical="center" wrapText="1"/>
    </xf>
    <xf numFmtId="0" fontId="49" fillId="4" borderId="36" xfId="5" applyNumberFormat="1" applyFont="1" applyFill="1" applyBorder="1" applyAlignment="1">
      <alignment horizontal="center" vertical="center" wrapText="1"/>
    </xf>
  </cellXfs>
  <cellStyles count="6">
    <cellStyle name="Moneda 2" xfId="2"/>
    <cellStyle name="Moneda_Formato Circuito Colombia" xfId="4"/>
    <cellStyle name="Normal" xfId="0" builtinId="0"/>
    <cellStyle name="Normal 2" xfId="1"/>
    <cellStyle name="Normal 3" xfId="5"/>
    <cellStyle name="Normal 4" xfId="3"/>
  </cellStyles>
  <dxfs count="2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95250</xdr:colOff>
      <xdr:row>0</xdr:row>
      <xdr:rowOff>1724025</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056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323850</xdr:colOff>
      <xdr:row>0</xdr:row>
      <xdr:rowOff>1438275</xdr:rowOff>
    </xdr:from>
    <xdr:to>
      <xdr:col>19</xdr:col>
      <xdr:colOff>9525</xdr:colOff>
      <xdr:row>6</xdr:row>
      <xdr:rowOff>114300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853" t="26613"/>
        <a:stretch>
          <a:fillRect/>
        </a:stretch>
      </xdr:blipFill>
      <xdr:spPr bwMode="auto">
        <a:xfrm>
          <a:off x="5895975" y="1438275"/>
          <a:ext cx="11239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371475</xdr:colOff>
      <xdr:row>1</xdr:row>
      <xdr:rowOff>28575</xdr:rowOff>
    </xdr:from>
    <xdr:to>
      <xdr:col>7</xdr:col>
      <xdr:colOff>1323975</xdr:colOff>
      <xdr:row>3</xdr:row>
      <xdr:rowOff>9525</xdr:rowOff>
    </xdr:to>
    <xdr:pic>
      <xdr:nvPicPr>
        <xdr:cNvPr id="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853" t="26613"/>
        <a:stretch>
          <a:fillRect/>
        </a:stretch>
      </xdr:blipFill>
      <xdr:spPr bwMode="auto">
        <a:xfrm>
          <a:off x="7810500" y="2057400"/>
          <a:ext cx="9525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8</xdr:col>
      <xdr:colOff>28575</xdr:colOff>
      <xdr:row>1</xdr:row>
      <xdr:rowOff>123825</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5825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704850</xdr:colOff>
      <xdr:row>0</xdr:row>
      <xdr:rowOff>1724025</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056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571500</xdr:colOff>
      <xdr:row>0</xdr:row>
      <xdr:rowOff>1362075</xdr:rowOff>
    </xdr:from>
    <xdr:to>
      <xdr:col>18</xdr:col>
      <xdr:colOff>647700</xdr:colOff>
      <xdr:row>3</xdr:row>
      <xdr:rowOff>104775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853" t="26613"/>
        <a:stretch>
          <a:fillRect/>
        </a:stretch>
      </xdr:blipFill>
      <xdr:spPr bwMode="auto">
        <a:xfrm>
          <a:off x="6143625" y="1362075"/>
          <a:ext cx="9048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590550</xdr:colOff>
      <xdr:row>0</xdr:row>
      <xdr:rowOff>1695450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913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295275</xdr:colOff>
      <xdr:row>0</xdr:row>
      <xdr:rowOff>1485900</xdr:rowOff>
    </xdr:from>
    <xdr:to>
      <xdr:col>18</xdr:col>
      <xdr:colOff>590550</xdr:colOff>
      <xdr:row>6</xdr:row>
      <xdr:rowOff>95250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853" t="26613"/>
        <a:stretch>
          <a:fillRect/>
        </a:stretch>
      </xdr:blipFill>
      <xdr:spPr bwMode="auto">
        <a:xfrm>
          <a:off x="5867400" y="1485900"/>
          <a:ext cx="11239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514350</xdr:colOff>
      <xdr:row>0</xdr:row>
      <xdr:rowOff>1676400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1515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295275</xdr:colOff>
      <xdr:row>0</xdr:row>
      <xdr:rowOff>1457325</xdr:rowOff>
    </xdr:from>
    <xdr:to>
      <xdr:col>18</xdr:col>
      <xdr:colOff>590550</xdr:colOff>
      <xdr:row>6</xdr:row>
      <xdr:rowOff>66675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853" t="26613"/>
        <a:stretch>
          <a:fillRect/>
        </a:stretch>
      </xdr:blipFill>
      <xdr:spPr bwMode="auto">
        <a:xfrm>
          <a:off x="5867400" y="1457325"/>
          <a:ext cx="11239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504825</xdr:colOff>
      <xdr:row>0</xdr:row>
      <xdr:rowOff>1676400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5"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0</xdr:row>
      <xdr:rowOff>1485900</xdr:rowOff>
    </xdr:from>
    <xdr:to>
      <xdr:col>18</xdr:col>
      <xdr:colOff>571500</xdr:colOff>
      <xdr:row>6</xdr:row>
      <xdr:rowOff>95250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853" t="26613"/>
        <a:stretch>
          <a:fillRect/>
        </a:stretch>
      </xdr:blipFill>
      <xdr:spPr bwMode="auto">
        <a:xfrm>
          <a:off x="5848350" y="1485900"/>
          <a:ext cx="11239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95250</xdr:colOff>
      <xdr:row>0</xdr:row>
      <xdr:rowOff>1724025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056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333375</xdr:colOff>
      <xdr:row>0</xdr:row>
      <xdr:rowOff>1533525</xdr:rowOff>
    </xdr:from>
    <xdr:to>
      <xdr:col>19</xdr:col>
      <xdr:colOff>19050</xdr:colOff>
      <xdr:row>7</xdr:row>
      <xdr:rowOff>76200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853" t="26613"/>
        <a:stretch>
          <a:fillRect/>
        </a:stretch>
      </xdr:blipFill>
      <xdr:spPr bwMode="auto">
        <a:xfrm>
          <a:off x="5905500" y="1533525"/>
          <a:ext cx="11239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95250</xdr:colOff>
      <xdr:row>0</xdr:row>
      <xdr:rowOff>1724025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056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295275</xdr:colOff>
      <xdr:row>0</xdr:row>
      <xdr:rowOff>1457325</xdr:rowOff>
    </xdr:from>
    <xdr:to>
      <xdr:col>18</xdr:col>
      <xdr:colOff>590550</xdr:colOff>
      <xdr:row>7</xdr:row>
      <xdr:rowOff>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853" t="26613"/>
        <a:stretch>
          <a:fillRect/>
        </a:stretch>
      </xdr:blipFill>
      <xdr:spPr bwMode="auto">
        <a:xfrm>
          <a:off x="5867400" y="1457325"/>
          <a:ext cx="11239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371475</xdr:colOff>
      <xdr:row>1</xdr:row>
      <xdr:rowOff>28575</xdr:rowOff>
    </xdr:from>
    <xdr:to>
      <xdr:col>7</xdr:col>
      <xdr:colOff>1323975</xdr:colOff>
      <xdr:row>3</xdr:row>
      <xdr:rowOff>9525</xdr:rowOff>
    </xdr:to>
    <xdr:pic>
      <xdr:nvPicPr>
        <xdr:cNvPr id="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853" t="26613"/>
        <a:stretch>
          <a:fillRect/>
        </a:stretch>
      </xdr:blipFill>
      <xdr:spPr bwMode="auto">
        <a:xfrm>
          <a:off x="7810500" y="2057400"/>
          <a:ext cx="9525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8</xdr:col>
      <xdr:colOff>28575</xdr:colOff>
      <xdr:row>1</xdr:row>
      <xdr:rowOff>123825</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5825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371475</xdr:colOff>
      <xdr:row>1</xdr:row>
      <xdr:rowOff>28575</xdr:rowOff>
    </xdr:from>
    <xdr:to>
      <xdr:col>7</xdr:col>
      <xdr:colOff>1323975</xdr:colOff>
      <xdr:row>3</xdr:row>
      <xdr:rowOff>9525</xdr:rowOff>
    </xdr:to>
    <xdr:pic>
      <xdr:nvPicPr>
        <xdr:cNvPr id="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853" t="26613"/>
        <a:stretch>
          <a:fillRect/>
        </a:stretch>
      </xdr:blipFill>
      <xdr:spPr bwMode="auto">
        <a:xfrm>
          <a:off x="7810500" y="2057400"/>
          <a:ext cx="9525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8</xdr:col>
      <xdr:colOff>28575</xdr:colOff>
      <xdr:row>1</xdr:row>
      <xdr:rowOff>123825</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5825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Resultados%20Diarios%20Plantil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Sencillos%20Femenin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Sencillos%20Masculin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Dobles%20Femenin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Dobles%20Masculin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Dobles%20Mix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Equipos%20Femenino%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uis%20Mario/Documents/Torneos/Torneos%202015/Final%20Intercolegiados/Equipos%20Masculin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 1"/>
      <sheetName val="dia 2"/>
      <sheetName val="dia 3"/>
      <sheetName val="dia 4"/>
      <sheetName val="dia 5"/>
      <sheetName val="jugadores"/>
    </sheetNames>
    <sheetDataSet>
      <sheetData sheetId="0"/>
      <sheetData sheetId="1" refreshError="1"/>
      <sheetData sheetId="2" refreshError="1"/>
      <sheetData sheetId="3" refreshError="1"/>
      <sheetData sheetId="4" refreshError="1"/>
      <sheetData sheetId="5">
        <row r="5">
          <cell r="A5" t="str">
            <v>ANTIOQUIA</v>
          </cell>
        </row>
        <row r="6">
          <cell r="A6" t="str">
            <v>ATLANTICO</v>
          </cell>
        </row>
        <row r="7">
          <cell r="A7" t="str">
            <v>BOGOTA</v>
          </cell>
        </row>
        <row r="8">
          <cell r="A8" t="str">
            <v>BOLIVAR</v>
          </cell>
        </row>
        <row r="9">
          <cell r="A9" t="str">
            <v>BOYACA</v>
          </cell>
        </row>
        <row r="10">
          <cell r="A10" t="str">
            <v>CALDAS</v>
          </cell>
        </row>
        <row r="11">
          <cell r="A11" t="str">
            <v>CASANARE</v>
          </cell>
        </row>
        <row r="12">
          <cell r="A12" t="str">
            <v>CAUCA</v>
          </cell>
        </row>
        <row r="13">
          <cell r="A13" t="str">
            <v>CUNDINAMARCA</v>
          </cell>
        </row>
        <row r="14">
          <cell r="A14" t="str">
            <v>HUILA</v>
          </cell>
        </row>
        <row r="15">
          <cell r="A15" t="str">
            <v>NORTE DE SANTANDER</v>
          </cell>
        </row>
        <row r="16">
          <cell r="A16" t="str">
            <v>QUINDIO</v>
          </cell>
        </row>
        <row r="17">
          <cell r="A17" t="str">
            <v>RISARALDA</v>
          </cell>
        </row>
        <row r="18">
          <cell r="A18" t="str">
            <v>SANTANDER</v>
          </cell>
        </row>
        <row r="19">
          <cell r="A19" t="str">
            <v>VALLE</v>
          </cell>
        </row>
        <row r="20">
          <cell r="A20" t="str">
            <v>META</v>
          </cell>
        </row>
        <row r="30">
          <cell r="B30" t="str">
            <v>3 - 0</v>
          </cell>
          <cell r="C30" t="str">
            <v>ROUND ROBIN</v>
          </cell>
        </row>
        <row r="31">
          <cell r="A31" t="str">
            <v>12 VARONES</v>
          </cell>
          <cell r="B31" t="str">
            <v>2 - 1</v>
          </cell>
          <cell r="C31" t="str">
            <v>PRINCIPAL</v>
          </cell>
        </row>
        <row r="32">
          <cell r="A32" t="str">
            <v>12 DAMAS</v>
          </cell>
          <cell r="B32" t="str">
            <v>2 - 0</v>
          </cell>
        </row>
        <row r="33">
          <cell r="A33" t="str">
            <v>14 VARONES</v>
          </cell>
        </row>
        <row r="34">
          <cell r="A34" t="str">
            <v>14 DAMAS</v>
          </cell>
        </row>
        <row r="35">
          <cell r="A35" t="str">
            <v>16 VARONES</v>
          </cell>
        </row>
        <row r="36">
          <cell r="A36" t="str">
            <v>16 DAMAS</v>
          </cell>
        </row>
        <row r="37">
          <cell r="A37" t="str">
            <v>18 VARONES</v>
          </cell>
        </row>
        <row r="38">
          <cell r="A38" t="str">
            <v>18 DAMAS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a"/>
      <sheetName val="Planilla de Firmas"/>
      <sheetName val="Prep. Principal S"/>
      <sheetName val="Principal Sen."/>
      <sheetName val="Listado D"/>
      <sheetName val="Prep. Principal D"/>
      <sheetName val="Principal D"/>
      <sheetName val="Hoja1"/>
    </sheetNames>
    <sheetDataSet>
      <sheetData sheetId="0">
        <row r="10">
          <cell r="A10" t="str">
            <v>Supérate Intercolegiados</v>
          </cell>
          <cell r="E10" t="str">
            <v>Nacional</v>
          </cell>
          <cell r="H10" t="str">
            <v>Sencillos Femenino</v>
          </cell>
        </row>
        <row r="14">
          <cell r="A14" t="str">
            <v>Centro de Alto Rendimiento</v>
          </cell>
          <cell r="E14" t="str">
            <v>Bogotá</v>
          </cell>
          <cell r="H14">
            <v>42296</v>
          </cell>
        </row>
        <row r="18">
          <cell r="A18" t="str">
            <v>Luis Mario Aristizábal</v>
          </cell>
        </row>
      </sheetData>
      <sheetData sheetId="1"/>
      <sheetData sheetId="2">
        <row r="11">
          <cell r="A11">
            <v>1</v>
          </cell>
          <cell r="B11" t="str">
            <v>GUTIERREZ LAURA A</v>
          </cell>
          <cell r="C11" t="str">
            <v>BOG</v>
          </cell>
          <cell r="D11">
            <v>36060</v>
          </cell>
          <cell r="F11" t="str">
            <v>DA</v>
          </cell>
          <cell r="G11">
            <v>6</v>
          </cell>
        </row>
        <row r="12">
          <cell r="A12">
            <v>2</v>
          </cell>
          <cell r="B12" t="str">
            <v>MORA INDIRA L</v>
          </cell>
          <cell r="C12" t="str">
            <v>CAS</v>
          </cell>
          <cell r="D12">
            <v>36505</v>
          </cell>
          <cell r="F12" t="str">
            <v>DA</v>
          </cell>
          <cell r="G12">
            <v>16</v>
          </cell>
        </row>
        <row r="13">
          <cell r="A13">
            <v>3</v>
          </cell>
          <cell r="B13" t="str">
            <v>LOSADA VALENTINA</v>
          </cell>
          <cell r="C13" t="str">
            <v>BOG</v>
          </cell>
          <cell r="D13">
            <v>36233</v>
          </cell>
          <cell r="F13" t="str">
            <v>DA</v>
          </cell>
          <cell r="G13">
            <v>21</v>
          </cell>
        </row>
        <row r="14">
          <cell r="A14">
            <v>4</v>
          </cell>
          <cell r="B14" t="str">
            <v>SANTIAGO DANA K</v>
          </cell>
          <cell r="C14" t="str">
            <v>ATL</v>
          </cell>
          <cell r="D14">
            <v>36215</v>
          </cell>
          <cell r="F14" t="str">
            <v>DA</v>
          </cell>
          <cell r="G14">
            <v>27</v>
          </cell>
        </row>
        <row r="15">
          <cell r="A15">
            <v>5</v>
          </cell>
          <cell r="B15" t="str">
            <v xml:space="preserve">CASTELLAR SOFIA </v>
          </cell>
          <cell r="C15" t="str">
            <v>BOL</v>
          </cell>
          <cell r="D15">
            <v>36023</v>
          </cell>
          <cell r="F15" t="str">
            <v>DA</v>
          </cell>
          <cell r="G15">
            <v>34</v>
          </cell>
        </row>
        <row r="16">
          <cell r="A16">
            <v>6</v>
          </cell>
          <cell r="B16" t="str">
            <v>MEDINA PAULA A</v>
          </cell>
          <cell r="C16" t="str">
            <v>MET</v>
          </cell>
          <cell r="D16">
            <v>36021</v>
          </cell>
          <cell r="F16" t="str">
            <v>DA</v>
          </cell>
          <cell r="G16">
            <v>50</v>
          </cell>
        </row>
        <row r="17">
          <cell r="A17">
            <v>7</v>
          </cell>
          <cell r="B17" t="str">
            <v>OSORIO VALENTINA</v>
          </cell>
          <cell r="C17" t="str">
            <v>SAN</v>
          </cell>
          <cell r="D17">
            <v>36199</v>
          </cell>
          <cell r="F17" t="str">
            <v>DA</v>
          </cell>
          <cell r="G17">
            <v>55</v>
          </cell>
        </row>
        <row r="18">
          <cell r="A18">
            <v>8</v>
          </cell>
          <cell r="B18" t="str">
            <v>CUY MARIA P</v>
          </cell>
          <cell r="C18" t="str">
            <v>BOY</v>
          </cell>
          <cell r="D18">
            <v>36502</v>
          </cell>
          <cell r="F18" t="str">
            <v>DA</v>
          </cell>
          <cell r="G18">
            <v>76</v>
          </cell>
        </row>
        <row r="19">
          <cell r="A19">
            <v>9</v>
          </cell>
          <cell r="B19" t="str">
            <v>PEÑA ISABELA</v>
          </cell>
          <cell r="C19" t="str">
            <v>ATL</v>
          </cell>
          <cell r="D19">
            <v>36650</v>
          </cell>
          <cell r="F19" t="str">
            <v>DA</v>
          </cell>
          <cell r="G19">
            <v>79</v>
          </cell>
        </row>
        <row r="20">
          <cell r="A20">
            <v>10</v>
          </cell>
          <cell r="B20" t="str">
            <v>TREJOS ANA S</v>
          </cell>
          <cell r="C20" t="str">
            <v>CAL</v>
          </cell>
          <cell r="D20">
            <v>36673</v>
          </cell>
          <cell r="F20" t="str">
            <v>DA</v>
          </cell>
          <cell r="G20">
            <v>86</v>
          </cell>
        </row>
        <row r="21">
          <cell r="A21">
            <v>11</v>
          </cell>
          <cell r="B21" t="str">
            <v xml:space="preserve">TABARES JUANITA </v>
          </cell>
          <cell r="C21" t="str">
            <v>ANT</v>
          </cell>
          <cell r="D21">
            <v>36771</v>
          </cell>
          <cell r="F21" t="str">
            <v>DA</v>
          </cell>
          <cell r="G21">
            <v>87</v>
          </cell>
        </row>
        <row r="22">
          <cell r="A22">
            <v>12</v>
          </cell>
          <cell r="B22" t="str">
            <v>BELTRAN MARIA S</v>
          </cell>
          <cell r="C22" t="str">
            <v>CAS</v>
          </cell>
          <cell r="D22">
            <v>36829</v>
          </cell>
          <cell r="F22" t="str">
            <v>DA</v>
          </cell>
        </row>
        <row r="23">
          <cell r="A23">
            <v>13</v>
          </cell>
          <cell r="B23" t="str">
            <v>VILLEGAS MARIA C</v>
          </cell>
          <cell r="C23" t="str">
            <v>ANT</v>
          </cell>
          <cell r="D23">
            <v>36028</v>
          </cell>
          <cell r="F23" t="str">
            <v>DA</v>
          </cell>
        </row>
        <row r="24">
          <cell r="A24">
            <v>14</v>
          </cell>
          <cell r="B24" t="str">
            <v>SILVA ANDREA X</v>
          </cell>
          <cell r="C24" t="str">
            <v>BOY</v>
          </cell>
          <cell r="D24">
            <v>36785</v>
          </cell>
          <cell r="F24" t="str">
            <v>DA</v>
          </cell>
        </row>
        <row r="25">
          <cell r="A25">
            <v>15</v>
          </cell>
          <cell r="B25" t="str">
            <v>RODRIGUEZ NATALIA S</v>
          </cell>
          <cell r="C25" t="str">
            <v>CES</v>
          </cell>
          <cell r="D25">
            <v>36470</v>
          </cell>
          <cell r="F25" t="str">
            <v>DA</v>
          </cell>
        </row>
        <row r="26">
          <cell r="A26">
            <v>16</v>
          </cell>
          <cell r="B26" t="str">
            <v>CORTAZAR JENNIFER</v>
          </cell>
          <cell r="C26" t="str">
            <v>CUN</v>
          </cell>
          <cell r="D26">
            <v>36444</v>
          </cell>
          <cell r="F26" t="str">
            <v>DA</v>
          </cell>
        </row>
        <row r="27">
          <cell r="A27">
            <v>17</v>
          </cell>
          <cell r="B27" t="str">
            <v>ORTIZ LAURA L</v>
          </cell>
          <cell r="C27" t="str">
            <v>CUN</v>
          </cell>
          <cell r="D27">
            <v>36756</v>
          </cell>
          <cell r="F27" t="str">
            <v>DA</v>
          </cell>
        </row>
        <row r="28">
          <cell r="A28">
            <v>18</v>
          </cell>
          <cell r="B28" t="str">
            <v>MONROY SHARA V</v>
          </cell>
          <cell r="C28" t="str">
            <v>HUI</v>
          </cell>
          <cell r="D28">
            <v>36305</v>
          </cell>
          <cell r="F28" t="str">
            <v>DA</v>
          </cell>
        </row>
        <row r="29">
          <cell r="A29">
            <v>19</v>
          </cell>
          <cell r="B29" t="str">
            <v>COLLAZOS ANA M</v>
          </cell>
          <cell r="C29" t="str">
            <v>MET</v>
          </cell>
          <cell r="D29">
            <v>36362</v>
          </cell>
          <cell r="F29" t="str">
            <v>DA</v>
          </cell>
        </row>
        <row r="30">
          <cell r="A30">
            <v>20</v>
          </cell>
          <cell r="B30" t="str">
            <v>MATAMOROS GABRIELA</v>
          </cell>
          <cell r="C30" t="str">
            <v>NOR</v>
          </cell>
          <cell r="D30">
            <v>36750</v>
          </cell>
          <cell r="F30" t="str">
            <v>DA</v>
          </cell>
        </row>
        <row r="31">
          <cell r="A31">
            <v>21</v>
          </cell>
          <cell r="B31" t="str">
            <v>PERALES EYLIN Y</v>
          </cell>
          <cell r="C31" t="str">
            <v>NOR</v>
          </cell>
          <cell r="D31">
            <v>36224</v>
          </cell>
          <cell r="F31" t="str">
            <v>DA</v>
          </cell>
        </row>
        <row r="32">
          <cell r="A32">
            <v>22</v>
          </cell>
          <cell r="B32" t="str">
            <v>PERDOMO TATIANA</v>
          </cell>
          <cell r="C32" t="str">
            <v>RIS</v>
          </cell>
          <cell r="D32">
            <v>36854</v>
          </cell>
          <cell r="F32" t="str">
            <v>DA</v>
          </cell>
        </row>
        <row r="33">
          <cell r="A33">
            <v>23</v>
          </cell>
          <cell r="B33" t="str">
            <v>PEDRAZA MARIA F</v>
          </cell>
          <cell r="C33" t="str">
            <v>SAN</v>
          </cell>
          <cell r="D33">
            <v>36064</v>
          </cell>
          <cell r="F33" t="str">
            <v>DA</v>
          </cell>
        </row>
        <row r="34">
          <cell r="A34">
            <v>24</v>
          </cell>
          <cell r="B34" t="str">
            <v>CALA MARIA S</v>
          </cell>
          <cell r="C34" t="str">
            <v>SUC</v>
          </cell>
          <cell r="D34">
            <v>36578</v>
          </cell>
          <cell r="F34" t="str">
            <v>DA</v>
          </cell>
        </row>
        <row r="35">
          <cell r="A35">
            <v>25</v>
          </cell>
          <cell r="B35" t="str">
            <v>MORA ANGIE N</v>
          </cell>
          <cell r="C35" t="str">
            <v>TOL</v>
          </cell>
          <cell r="D35">
            <v>36209</v>
          </cell>
          <cell r="F35" t="str">
            <v>DA</v>
          </cell>
        </row>
        <row r="36">
          <cell r="A36">
            <v>26</v>
          </cell>
          <cell r="B36" t="str">
            <v>TAMARA VALENTINA</v>
          </cell>
          <cell r="C36" t="str">
            <v>VAL</v>
          </cell>
          <cell r="D36">
            <v>36438</v>
          </cell>
          <cell r="F36" t="str">
            <v>DA</v>
          </cell>
        </row>
        <row r="37">
          <cell r="A37">
            <v>27</v>
          </cell>
          <cell r="B37" t="str">
            <v>GIRALDO NATALIA A</v>
          </cell>
          <cell r="C37" t="str">
            <v>CAL</v>
          </cell>
          <cell r="D37">
            <v>36570</v>
          </cell>
          <cell r="F37" t="str">
            <v>DA</v>
          </cell>
        </row>
        <row r="38">
          <cell r="A38">
            <v>28</v>
          </cell>
          <cell r="B38" t="str">
            <v>LOPEZ ANDREA L</v>
          </cell>
          <cell r="C38" t="str">
            <v>CAU</v>
          </cell>
          <cell r="D38">
            <v>36721</v>
          </cell>
          <cell r="F38" t="str">
            <v>DA</v>
          </cell>
        </row>
        <row r="39">
          <cell r="A39">
            <v>29</v>
          </cell>
          <cell r="B39" t="str">
            <v>BYE</v>
          </cell>
        </row>
        <row r="40">
          <cell r="A40">
            <v>30</v>
          </cell>
          <cell r="F40" t="str">
            <v>WC</v>
          </cell>
        </row>
        <row r="41">
          <cell r="A41">
            <v>31</v>
          </cell>
          <cell r="F41" t="str">
            <v>WC</v>
          </cell>
        </row>
        <row r="42">
          <cell r="A42">
            <v>32</v>
          </cell>
          <cell r="F42" t="str">
            <v>WC</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a"/>
      <sheetName val="Prep. Principal S"/>
      <sheetName val="Principal Sen."/>
      <sheetName val="Listado D"/>
      <sheetName val="Prep. Principal D"/>
      <sheetName val="Principal D"/>
      <sheetName val="Hoja1"/>
    </sheetNames>
    <sheetDataSet>
      <sheetData sheetId="0">
        <row r="10">
          <cell r="A10" t="str">
            <v>Supérate Intercolegiados</v>
          </cell>
          <cell r="E10" t="str">
            <v>Nacional</v>
          </cell>
          <cell r="H10" t="str">
            <v>Sencillos Masculino</v>
          </cell>
        </row>
        <row r="14">
          <cell r="A14" t="str">
            <v>Centro de Alto Rendimiento</v>
          </cell>
          <cell r="E14" t="str">
            <v>Bogotá</v>
          </cell>
          <cell r="H14">
            <v>42296</v>
          </cell>
        </row>
        <row r="18">
          <cell r="A18" t="str">
            <v>Luis Mario Aristizábal</v>
          </cell>
        </row>
      </sheetData>
      <sheetData sheetId="1">
        <row r="11">
          <cell r="A11">
            <v>1</v>
          </cell>
          <cell r="B11" t="str">
            <v>RUIZ JUAN D</v>
          </cell>
          <cell r="C11" t="str">
            <v>SAN</v>
          </cell>
          <cell r="D11">
            <v>35850</v>
          </cell>
          <cell r="F11" t="str">
            <v>DA</v>
          </cell>
          <cell r="G11">
            <v>2</v>
          </cell>
        </row>
        <row r="12">
          <cell r="A12">
            <v>2</v>
          </cell>
          <cell r="B12" t="str">
            <v>PLAZAS JOSE A</v>
          </cell>
          <cell r="C12" t="str">
            <v>BOG</v>
          </cell>
          <cell r="D12">
            <v>35882</v>
          </cell>
          <cell r="F12" t="str">
            <v>DA</v>
          </cell>
          <cell r="G12">
            <v>5</v>
          </cell>
        </row>
        <row r="13">
          <cell r="A13">
            <v>3</v>
          </cell>
          <cell r="B13" t="str">
            <v>ORDUZ DIEGO</v>
          </cell>
          <cell r="C13" t="str">
            <v>BOG</v>
          </cell>
          <cell r="D13">
            <v>36019</v>
          </cell>
          <cell r="F13" t="str">
            <v>DA</v>
          </cell>
          <cell r="G13">
            <v>6</v>
          </cell>
        </row>
        <row r="14">
          <cell r="A14">
            <v>4</v>
          </cell>
          <cell r="B14" t="str">
            <v>CAICEDO NICOLAS E</v>
          </cell>
          <cell r="C14" t="str">
            <v>CUN</v>
          </cell>
          <cell r="D14">
            <v>36288</v>
          </cell>
          <cell r="F14" t="str">
            <v>DA</v>
          </cell>
          <cell r="G14">
            <v>7</v>
          </cell>
        </row>
        <row r="15">
          <cell r="A15">
            <v>5</v>
          </cell>
          <cell r="B15" t="str">
            <v>LOPEZ SEBASTIAN.</v>
          </cell>
          <cell r="C15" t="str">
            <v>CUN</v>
          </cell>
          <cell r="D15">
            <v>36419</v>
          </cell>
          <cell r="F15" t="str">
            <v>DA</v>
          </cell>
          <cell r="G15">
            <v>17</v>
          </cell>
        </row>
        <row r="16">
          <cell r="A16">
            <v>6</v>
          </cell>
          <cell r="B16" t="str">
            <v>RODAS JUAN PABLO</v>
          </cell>
          <cell r="C16" t="str">
            <v>ANT</v>
          </cell>
          <cell r="D16">
            <v>36039</v>
          </cell>
          <cell r="F16" t="str">
            <v>DA</v>
          </cell>
          <cell r="G16">
            <v>27</v>
          </cell>
        </row>
        <row r="17">
          <cell r="A17">
            <v>7</v>
          </cell>
          <cell r="B17" t="str">
            <v>GRISALES MATEO</v>
          </cell>
          <cell r="C17" t="str">
            <v>QUI</v>
          </cell>
          <cell r="D17">
            <v>35950</v>
          </cell>
          <cell r="F17" t="str">
            <v>DA</v>
          </cell>
          <cell r="G17">
            <v>33</v>
          </cell>
        </row>
        <row r="18">
          <cell r="A18">
            <v>8</v>
          </cell>
          <cell r="B18" t="str">
            <v>LOPEZ JAVIER A</v>
          </cell>
          <cell r="C18" t="str">
            <v>CAS</v>
          </cell>
          <cell r="D18">
            <v>36350</v>
          </cell>
          <cell r="F18" t="str">
            <v>DA</v>
          </cell>
          <cell r="G18">
            <v>35</v>
          </cell>
        </row>
        <row r="19">
          <cell r="A19">
            <v>9</v>
          </cell>
          <cell r="B19" t="str">
            <v>RAPONE ALESSANDRO M</v>
          </cell>
          <cell r="C19" t="str">
            <v>NOR</v>
          </cell>
          <cell r="D19">
            <v>35965</v>
          </cell>
          <cell r="F19" t="str">
            <v>DA</v>
          </cell>
          <cell r="G19">
            <v>40</v>
          </cell>
        </row>
        <row r="20">
          <cell r="A20">
            <v>10</v>
          </cell>
          <cell r="B20" t="str">
            <v>GIRALDO DIEGO A</v>
          </cell>
          <cell r="C20" t="str">
            <v>ANT</v>
          </cell>
          <cell r="D20">
            <v>36234</v>
          </cell>
          <cell r="F20" t="str">
            <v>DA</v>
          </cell>
          <cell r="G20">
            <v>42</v>
          </cell>
        </row>
        <row r="21">
          <cell r="A21">
            <v>11</v>
          </cell>
          <cell r="B21" t="str">
            <v>BENAVIDES GUILLERMO</v>
          </cell>
          <cell r="C21" t="str">
            <v>TOL</v>
          </cell>
          <cell r="D21">
            <v>36176</v>
          </cell>
          <cell r="F21" t="str">
            <v>DA</v>
          </cell>
          <cell r="G21">
            <v>49</v>
          </cell>
        </row>
        <row r="22">
          <cell r="A22">
            <v>12</v>
          </cell>
          <cell r="B22" t="str">
            <v>CORINALDI ALLAN R</v>
          </cell>
          <cell r="C22" t="str">
            <v>NOR</v>
          </cell>
          <cell r="D22">
            <v>36432</v>
          </cell>
          <cell r="F22" t="str">
            <v>DA</v>
          </cell>
          <cell r="G22">
            <v>57</v>
          </cell>
        </row>
        <row r="23">
          <cell r="A23">
            <v>13</v>
          </cell>
          <cell r="B23" t="str">
            <v>FERRERO CAMILO</v>
          </cell>
          <cell r="C23" t="str">
            <v>CAL</v>
          </cell>
          <cell r="D23">
            <v>36199</v>
          </cell>
          <cell r="F23" t="str">
            <v>DA</v>
          </cell>
          <cell r="G23">
            <v>82</v>
          </cell>
        </row>
        <row r="24">
          <cell r="A24">
            <v>14</v>
          </cell>
          <cell r="B24" t="str">
            <v>SANDOVAL JUAN P</v>
          </cell>
          <cell r="C24" t="str">
            <v>BOY</v>
          </cell>
          <cell r="D24">
            <v>36322</v>
          </cell>
          <cell r="F24" t="str">
            <v>DA</v>
          </cell>
          <cell r="G24">
            <v>87</v>
          </cell>
        </row>
        <row r="25">
          <cell r="A25">
            <v>15</v>
          </cell>
          <cell r="B25" t="str">
            <v>ESPINOSA LUCAS</v>
          </cell>
          <cell r="C25" t="str">
            <v>SAN</v>
          </cell>
          <cell r="D25">
            <v>36243</v>
          </cell>
          <cell r="F25" t="str">
            <v>DA</v>
          </cell>
          <cell r="G25">
            <v>88</v>
          </cell>
        </row>
        <row r="26">
          <cell r="A26">
            <v>16</v>
          </cell>
          <cell r="B26" t="str">
            <v>HERRERA DAVID A</v>
          </cell>
          <cell r="C26" t="str">
            <v>ATL</v>
          </cell>
          <cell r="D26">
            <v>36159</v>
          </cell>
          <cell r="F26" t="str">
            <v>DA</v>
          </cell>
          <cell r="G26">
            <v>96</v>
          </cell>
        </row>
        <row r="27">
          <cell r="A27">
            <v>17</v>
          </cell>
          <cell r="B27" t="str">
            <v>LIZARAZO HAROLD S</v>
          </cell>
          <cell r="C27" t="str">
            <v>BOY</v>
          </cell>
          <cell r="D27">
            <v>36208</v>
          </cell>
          <cell r="F27" t="str">
            <v>DA</v>
          </cell>
          <cell r="G27">
            <v>97</v>
          </cell>
        </row>
        <row r="28">
          <cell r="A28">
            <v>18</v>
          </cell>
          <cell r="B28" t="str">
            <v>SANCHEZ SAMUEL E</v>
          </cell>
          <cell r="C28" t="str">
            <v>CAS</v>
          </cell>
          <cell r="D28">
            <v>36504</v>
          </cell>
          <cell r="F28" t="str">
            <v>DA</v>
          </cell>
          <cell r="G28">
            <v>134</v>
          </cell>
        </row>
        <row r="29">
          <cell r="A29">
            <v>19</v>
          </cell>
          <cell r="B29" t="str">
            <v>TREJOS JAIME A</v>
          </cell>
          <cell r="C29" t="str">
            <v>TOL</v>
          </cell>
          <cell r="D29">
            <v>36734</v>
          </cell>
          <cell r="F29" t="str">
            <v>DA</v>
          </cell>
          <cell r="G29">
            <v>200</v>
          </cell>
        </row>
        <row r="30">
          <cell r="A30">
            <v>20</v>
          </cell>
          <cell r="B30" t="str">
            <v>ALFONSO DAVID</v>
          </cell>
          <cell r="C30" t="str">
            <v>VAL</v>
          </cell>
          <cell r="D30">
            <v>36075</v>
          </cell>
          <cell r="F30" t="str">
            <v>DA</v>
          </cell>
          <cell r="G30">
            <v>254</v>
          </cell>
        </row>
        <row r="31">
          <cell r="A31">
            <v>21</v>
          </cell>
          <cell r="B31" t="str">
            <v>ACOSTA OMAR S</v>
          </cell>
          <cell r="C31" t="str">
            <v>MET</v>
          </cell>
          <cell r="D31">
            <v>36743</v>
          </cell>
          <cell r="F31" t="str">
            <v>DA</v>
          </cell>
        </row>
        <row r="32">
          <cell r="A32">
            <v>22</v>
          </cell>
          <cell r="B32" t="str">
            <v>ANGULO LEONARDO A</v>
          </cell>
          <cell r="C32" t="str">
            <v>BOL</v>
          </cell>
          <cell r="D32">
            <v>36805</v>
          </cell>
          <cell r="F32" t="str">
            <v>DA</v>
          </cell>
        </row>
        <row r="33">
          <cell r="A33">
            <v>23</v>
          </cell>
          <cell r="B33" t="str">
            <v>AREVALO ANDRES</v>
          </cell>
          <cell r="C33" t="str">
            <v>RIS</v>
          </cell>
          <cell r="D33">
            <v>36436</v>
          </cell>
          <cell r="F33" t="str">
            <v>DA</v>
          </cell>
        </row>
        <row r="34">
          <cell r="A34">
            <v>24</v>
          </cell>
          <cell r="B34" t="str">
            <v>CARDONA ANDRES M</v>
          </cell>
          <cell r="C34" t="str">
            <v>CAL</v>
          </cell>
          <cell r="D34">
            <v>36725</v>
          </cell>
          <cell r="F34" t="str">
            <v>DA</v>
          </cell>
        </row>
        <row r="35">
          <cell r="A35">
            <v>25</v>
          </cell>
          <cell r="B35" t="str">
            <v>D´LUIZ MATEO</v>
          </cell>
          <cell r="C35" t="str">
            <v>SUC</v>
          </cell>
          <cell r="D35">
            <v>36276</v>
          </cell>
          <cell r="F35" t="str">
            <v>DA</v>
          </cell>
        </row>
        <row r="36">
          <cell r="A36">
            <v>26</v>
          </cell>
          <cell r="B36" t="str">
            <v>DIAZ KENNETH</v>
          </cell>
          <cell r="C36" t="str">
            <v>VAL</v>
          </cell>
          <cell r="D36">
            <v>36571</v>
          </cell>
          <cell r="F36" t="str">
            <v>DA</v>
          </cell>
        </row>
        <row r="37">
          <cell r="A37">
            <v>27</v>
          </cell>
          <cell r="B37" t="str">
            <v>GAITAN SEBASTIAN C</v>
          </cell>
          <cell r="C37" t="str">
            <v>MET</v>
          </cell>
          <cell r="D37">
            <v>35958</v>
          </cell>
          <cell r="F37" t="str">
            <v>DA</v>
          </cell>
        </row>
        <row r="38">
          <cell r="A38">
            <v>28</v>
          </cell>
          <cell r="B38" t="str">
            <v>HERAZO LUIS M</v>
          </cell>
          <cell r="C38" t="str">
            <v>SUC</v>
          </cell>
          <cell r="D38">
            <v>36640</v>
          </cell>
          <cell r="F38" t="str">
            <v>DA</v>
          </cell>
        </row>
        <row r="39">
          <cell r="A39">
            <v>29</v>
          </cell>
          <cell r="B39" t="str">
            <v>MEJIA CARLOS J</v>
          </cell>
          <cell r="C39" t="str">
            <v>ATL</v>
          </cell>
          <cell r="D39">
            <v>36642</v>
          </cell>
          <cell r="F39" t="str">
            <v>DA</v>
          </cell>
        </row>
        <row r="40">
          <cell r="A40">
            <v>30</v>
          </cell>
          <cell r="B40" t="str">
            <v>MERA NICOLAS A</v>
          </cell>
          <cell r="C40" t="str">
            <v>CAU</v>
          </cell>
          <cell r="D40">
            <v>36767</v>
          </cell>
          <cell r="F40" t="str">
            <v>DA</v>
          </cell>
        </row>
        <row r="41">
          <cell r="A41">
            <v>31</v>
          </cell>
          <cell r="B41" t="str">
            <v xml:space="preserve">MIRANDA P SERGIO </v>
          </cell>
          <cell r="C41" t="str">
            <v>RIS</v>
          </cell>
          <cell r="D41">
            <v>36404</v>
          </cell>
          <cell r="F41" t="str">
            <v>DA</v>
          </cell>
        </row>
        <row r="42">
          <cell r="A42">
            <v>32</v>
          </cell>
          <cell r="B42" t="str">
            <v>PEÑARANDA LUIS M</v>
          </cell>
          <cell r="C42" t="str">
            <v>CES</v>
          </cell>
          <cell r="D42">
            <v>36351</v>
          </cell>
          <cell r="F42" t="str">
            <v>DA</v>
          </cell>
        </row>
        <row r="43">
          <cell r="A43">
            <v>33</v>
          </cell>
          <cell r="B43" t="str">
            <v>PUERTA HASSEF S</v>
          </cell>
          <cell r="C43" t="str">
            <v>BOL</v>
          </cell>
          <cell r="D43">
            <v>36223</v>
          </cell>
          <cell r="F43" t="str">
            <v>DA</v>
          </cell>
        </row>
        <row r="44">
          <cell r="A44">
            <v>34</v>
          </cell>
          <cell r="B44" t="str">
            <v>RODRIGUEZ ALVARO A</v>
          </cell>
          <cell r="C44" t="str">
            <v>HUI</v>
          </cell>
          <cell r="D44">
            <v>36589</v>
          </cell>
          <cell r="F44" t="str">
            <v>DA</v>
          </cell>
        </row>
        <row r="45">
          <cell r="A45">
            <v>35</v>
          </cell>
          <cell r="B45" t="str">
            <v xml:space="preserve">SALAZAR B NICOLAS </v>
          </cell>
          <cell r="C45" t="str">
            <v>QUI</v>
          </cell>
          <cell r="D45">
            <v>36537</v>
          </cell>
          <cell r="F45" t="str">
            <v>DA</v>
          </cell>
        </row>
        <row r="46">
          <cell r="A46">
            <v>36</v>
          </cell>
          <cell r="B46" t="str">
            <v>SANTOS JOSE A</v>
          </cell>
          <cell r="C46" t="str">
            <v>GUA</v>
          </cell>
          <cell r="D46">
            <v>36829</v>
          </cell>
          <cell r="F46" t="str">
            <v>DA</v>
          </cell>
        </row>
        <row r="47">
          <cell r="A47">
            <v>37</v>
          </cell>
          <cell r="B47" t="str">
            <v>BYE</v>
          </cell>
        </row>
        <row r="48">
          <cell r="A48">
            <v>38</v>
          </cell>
          <cell r="F48" t="str">
            <v>DA</v>
          </cell>
        </row>
        <row r="49">
          <cell r="A49">
            <v>39</v>
          </cell>
          <cell r="F49" t="str">
            <v>DA</v>
          </cell>
        </row>
        <row r="50">
          <cell r="A50">
            <v>40</v>
          </cell>
          <cell r="F50" t="str">
            <v>DA</v>
          </cell>
        </row>
        <row r="51">
          <cell r="A51">
            <v>41</v>
          </cell>
          <cell r="F51" t="str">
            <v>DA</v>
          </cell>
        </row>
        <row r="52">
          <cell r="A52">
            <v>42</v>
          </cell>
          <cell r="F52" t="str">
            <v>DA</v>
          </cell>
        </row>
        <row r="53">
          <cell r="A53">
            <v>43</v>
          </cell>
          <cell r="F53" t="str">
            <v>DA</v>
          </cell>
        </row>
        <row r="54">
          <cell r="A54">
            <v>44</v>
          </cell>
          <cell r="F54" t="str">
            <v>DA</v>
          </cell>
        </row>
        <row r="55">
          <cell r="A55">
            <v>45</v>
          </cell>
          <cell r="F55" t="str">
            <v>DA</v>
          </cell>
        </row>
        <row r="56">
          <cell r="A56">
            <v>46</v>
          </cell>
          <cell r="F56" t="str">
            <v>DA</v>
          </cell>
        </row>
        <row r="57">
          <cell r="A57">
            <v>47</v>
          </cell>
          <cell r="F57" t="str">
            <v>DA</v>
          </cell>
        </row>
        <row r="58">
          <cell r="A58">
            <v>48</v>
          </cell>
          <cell r="F58" t="str">
            <v>DA</v>
          </cell>
        </row>
        <row r="59">
          <cell r="A59">
            <v>49</v>
          </cell>
          <cell r="F59" t="str">
            <v>DA</v>
          </cell>
        </row>
        <row r="60">
          <cell r="A60">
            <v>50</v>
          </cell>
          <cell r="F60" t="str">
            <v>DA</v>
          </cell>
        </row>
        <row r="61">
          <cell r="A61">
            <v>51</v>
          </cell>
          <cell r="F61" t="str">
            <v>DA</v>
          </cell>
        </row>
        <row r="62">
          <cell r="A62">
            <v>52</v>
          </cell>
          <cell r="F62" t="str">
            <v>DA</v>
          </cell>
        </row>
        <row r="63">
          <cell r="A63">
            <v>53</v>
          </cell>
          <cell r="F63" t="str">
            <v>DA</v>
          </cell>
        </row>
        <row r="64">
          <cell r="A64">
            <v>54</v>
          </cell>
          <cell r="F64" t="str">
            <v>DA</v>
          </cell>
        </row>
        <row r="65">
          <cell r="A65">
            <v>55</v>
          </cell>
          <cell r="F65" t="str">
            <v>DA</v>
          </cell>
        </row>
        <row r="66">
          <cell r="A66">
            <v>56</v>
          </cell>
          <cell r="F66" t="str">
            <v>DA</v>
          </cell>
        </row>
        <row r="67">
          <cell r="A67">
            <v>57</v>
          </cell>
          <cell r="F67" t="str">
            <v>DA</v>
          </cell>
        </row>
        <row r="68">
          <cell r="A68">
            <v>58</v>
          </cell>
          <cell r="F68" t="str">
            <v>DA</v>
          </cell>
        </row>
        <row r="69">
          <cell r="A69">
            <v>59</v>
          </cell>
          <cell r="F69" t="str">
            <v>DA</v>
          </cell>
        </row>
        <row r="70">
          <cell r="A70">
            <v>60</v>
          </cell>
          <cell r="F70" t="str">
            <v>DA</v>
          </cell>
        </row>
        <row r="71">
          <cell r="A71">
            <v>61</v>
          </cell>
          <cell r="F71" t="str">
            <v>DA</v>
          </cell>
        </row>
        <row r="72">
          <cell r="A72">
            <v>62</v>
          </cell>
          <cell r="F72" t="str">
            <v>DA</v>
          </cell>
        </row>
        <row r="73">
          <cell r="A73">
            <v>63</v>
          </cell>
          <cell r="F73" t="str">
            <v>DA</v>
          </cell>
        </row>
        <row r="74">
          <cell r="A74">
            <v>64</v>
          </cell>
          <cell r="F74" t="str">
            <v>DA</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a"/>
      <sheetName val="Planilla de Firmas"/>
      <sheetName val="Prep. Principal S"/>
      <sheetName val="Principal Sen."/>
      <sheetName val="Listado D"/>
      <sheetName val="Prep. Principal D"/>
      <sheetName val="Principal D"/>
      <sheetName val="Hoja1"/>
    </sheetNames>
    <sheetDataSet>
      <sheetData sheetId="0">
        <row r="10">
          <cell r="A10" t="str">
            <v>Supérate Intercolegiados</v>
          </cell>
          <cell r="E10" t="str">
            <v>Nacional</v>
          </cell>
          <cell r="H10" t="str">
            <v>Dobles Femenino</v>
          </cell>
        </row>
        <row r="14">
          <cell r="A14" t="str">
            <v>Centro de Alto Rendimiento</v>
          </cell>
          <cell r="E14" t="str">
            <v>Bogotá</v>
          </cell>
          <cell r="H14">
            <v>42296</v>
          </cell>
        </row>
        <row r="18">
          <cell r="A18" t="str">
            <v>Luis Mario Aristizábal</v>
          </cell>
        </row>
      </sheetData>
      <sheetData sheetId="1"/>
      <sheetData sheetId="2"/>
      <sheetData sheetId="3"/>
      <sheetData sheetId="4"/>
      <sheetData sheetId="5">
        <row r="8">
          <cell r="A8" t="str">
            <v>Supervisor FCT</v>
          </cell>
          <cell r="C8" t="str">
            <v>Luis Mario Aristizábal</v>
          </cell>
        </row>
        <row r="10">
          <cell r="C10" t="str">
            <v>Jugador 1</v>
          </cell>
          <cell r="H10" t="str">
            <v>Jugador 2</v>
          </cell>
          <cell r="N10" t="str">
            <v>Equipo</v>
          </cell>
        </row>
        <row r="11">
          <cell r="A11" t="str">
            <v>Línea</v>
          </cell>
          <cell r="B11" t="str">
            <v>Apellido y Nombre</v>
          </cell>
          <cell r="C11" t="str">
            <v>Liga</v>
          </cell>
          <cell r="D11" t="str">
            <v>Fecha de Nacimiento D/M/A</v>
          </cell>
          <cell r="E11" t="str">
            <v>Rank. Entrada</v>
          </cell>
          <cell r="F11" t="str">
            <v>Puntos</v>
          </cell>
          <cell r="G11" t="str">
            <v>Apellido y Nombre</v>
          </cell>
          <cell r="H11" t="str">
            <v>Liga</v>
          </cell>
          <cell r="I11" t="str">
            <v>Fecha de Nacimiento D/M/A</v>
          </cell>
          <cell r="J11" t="str">
            <v>Rank. Entrada</v>
          </cell>
          <cell r="K11" t="str">
            <v>Puntos</v>
          </cell>
          <cell r="L11" t="str">
            <v>Aceptación</v>
          </cell>
          <cell r="M11" t="str">
            <v>Rank. Combinado</v>
          </cell>
          <cell r="N11" t="str">
            <v>Rank. Sencillo</v>
          </cell>
          <cell r="O11" t="str">
            <v>Status</v>
          </cell>
        </row>
        <row r="12">
          <cell r="A12">
            <v>1</v>
          </cell>
          <cell r="B12" t="str">
            <v>GALEANO DANNA V</v>
          </cell>
          <cell r="C12" t="str">
            <v>BOG</v>
          </cell>
          <cell r="D12">
            <v>35969</v>
          </cell>
          <cell r="E12">
            <v>20</v>
          </cell>
          <cell r="G12" t="str">
            <v>LOSADA VALENTINA</v>
          </cell>
          <cell r="H12" t="str">
            <v>BOG</v>
          </cell>
          <cell r="I12">
            <v>36233</v>
          </cell>
          <cell r="J12">
            <v>21</v>
          </cell>
          <cell r="L12" t="str">
            <v>A</v>
          </cell>
          <cell r="M12">
            <v>41</v>
          </cell>
          <cell r="N12" t="str">
            <v/>
          </cell>
          <cell r="O12" t="str">
            <v>MD</v>
          </cell>
        </row>
        <row r="13">
          <cell r="A13">
            <v>2</v>
          </cell>
          <cell r="B13" t="str">
            <v>PEÑA ISABELA</v>
          </cell>
          <cell r="C13" t="str">
            <v>ATL</v>
          </cell>
          <cell r="D13">
            <v>36650</v>
          </cell>
          <cell r="E13">
            <v>79</v>
          </cell>
          <cell r="G13" t="str">
            <v>SANTIAGO DANA K</v>
          </cell>
          <cell r="H13" t="str">
            <v>ATL</v>
          </cell>
          <cell r="I13">
            <v>36215</v>
          </cell>
          <cell r="J13">
            <v>27</v>
          </cell>
          <cell r="L13" t="str">
            <v>A</v>
          </cell>
          <cell r="M13">
            <v>106</v>
          </cell>
          <cell r="N13" t="str">
            <v/>
          </cell>
          <cell r="O13" t="str">
            <v>MD</v>
          </cell>
        </row>
        <row r="14">
          <cell r="A14">
            <v>3</v>
          </cell>
          <cell r="B14" t="str">
            <v>BELTRAN MARIA S</v>
          </cell>
          <cell r="C14" t="str">
            <v>CAS</v>
          </cell>
          <cell r="D14">
            <v>36829</v>
          </cell>
          <cell r="G14" t="str">
            <v>MORA INDIRA L</v>
          </cell>
          <cell r="H14" t="str">
            <v>CAS</v>
          </cell>
          <cell r="I14">
            <v>36505</v>
          </cell>
          <cell r="J14">
            <v>16</v>
          </cell>
          <cell r="L14" t="str">
            <v>C</v>
          </cell>
          <cell r="M14" t="str">
            <v/>
          </cell>
          <cell r="N14">
            <v>16</v>
          </cell>
          <cell r="O14" t="str">
            <v>MD</v>
          </cell>
        </row>
        <row r="15">
          <cell r="A15">
            <v>4</v>
          </cell>
          <cell r="B15" t="str">
            <v>COLLAZOS ANA M</v>
          </cell>
          <cell r="C15" t="str">
            <v>MET</v>
          </cell>
          <cell r="D15">
            <v>36362</v>
          </cell>
          <cell r="G15" t="str">
            <v>MEDINA PAULA A</v>
          </cell>
          <cell r="H15" t="str">
            <v>MET</v>
          </cell>
          <cell r="I15">
            <v>36021</v>
          </cell>
          <cell r="J15">
            <v>50</v>
          </cell>
          <cell r="L15" t="str">
            <v>C</v>
          </cell>
          <cell r="M15" t="str">
            <v/>
          </cell>
          <cell r="N15">
            <v>50</v>
          </cell>
          <cell r="O15" t="str">
            <v>MD</v>
          </cell>
        </row>
        <row r="16">
          <cell r="A16">
            <v>5</v>
          </cell>
          <cell r="B16" t="str">
            <v>CUY MARIA P</v>
          </cell>
          <cell r="C16" t="str">
            <v>BOY</v>
          </cell>
          <cell r="D16">
            <v>36502</v>
          </cell>
          <cell r="E16">
            <v>76</v>
          </cell>
          <cell r="G16" t="str">
            <v>SILVA ANDREA X</v>
          </cell>
          <cell r="H16" t="str">
            <v>BOY</v>
          </cell>
          <cell r="I16">
            <v>36785</v>
          </cell>
          <cell r="L16" t="str">
            <v>C</v>
          </cell>
          <cell r="M16" t="str">
            <v/>
          </cell>
          <cell r="N16">
            <v>76</v>
          </cell>
          <cell r="O16" t="str">
            <v>MD</v>
          </cell>
        </row>
        <row r="17">
          <cell r="A17">
            <v>6</v>
          </cell>
          <cell r="B17" t="str">
            <v xml:space="preserve">TABARES JUANITA </v>
          </cell>
          <cell r="C17" t="str">
            <v>ANT</v>
          </cell>
          <cell r="D17">
            <v>36771</v>
          </cell>
          <cell r="E17">
            <v>87</v>
          </cell>
          <cell r="G17" t="str">
            <v>VILLEGAS MARIA C</v>
          </cell>
          <cell r="H17" t="str">
            <v>ANT</v>
          </cell>
          <cell r="I17">
            <v>36028</v>
          </cell>
          <cell r="L17" t="str">
            <v>C</v>
          </cell>
          <cell r="M17" t="str">
            <v/>
          </cell>
          <cell r="N17">
            <v>87</v>
          </cell>
          <cell r="O17" t="str">
            <v>MD</v>
          </cell>
        </row>
        <row r="18">
          <cell r="A18">
            <v>7</v>
          </cell>
          <cell r="B18" t="str">
            <v>CANTOR VALENTINA</v>
          </cell>
          <cell r="C18" t="str">
            <v>CUN</v>
          </cell>
          <cell r="D18">
            <v>36238</v>
          </cell>
          <cell r="G18" t="str">
            <v>ORTIZ LAURA L</v>
          </cell>
          <cell r="H18" t="str">
            <v>CUN</v>
          </cell>
          <cell r="I18">
            <v>36756</v>
          </cell>
          <cell r="L18" t="str">
            <v>F</v>
          </cell>
          <cell r="M18" t="str">
            <v/>
          </cell>
          <cell r="N18" t="str">
            <v/>
          </cell>
          <cell r="O18" t="str">
            <v>MD</v>
          </cell>
        </row>
        <row r="19">
          <cell r="A19">
            <v>8</v>
          </cell>
          <cell r="B19" t="str">
            <v>MATAMOROS GABRIELA</v>
          </cell>
          <cell r="C19" t="str">
            <v>NOR</v>
          </cell>
          <cell r="D19">
            <v>36750</v>
          </cell>
          <cell r="G19" t="str">
            <v>PERALES EYLIN Y</v>
          </cell>
          <cell r="H19" t="str">
            <v>NOR</v>
          </cell>
          <cell r="I19">
            <v>36224</v>
          </cell>
          <cell r="L19" t="str">
            <v>F</v>
          </cell>
          <cell r="M19" t="str">
            <v/>
          </cell>
          <cell r="N19" t="str">
            <v/>
          </cell>
          <cell r="O19" t="str">
            <v>MD</v>
          </cell>
        </row>
        <row r="20">
          <cell r="A20">
            <v>9</v>
          </cell>
          <cell r="B20" t="str">
            <v>BYE</v>
          </cell>
          <cell r="G20" t="str">
            <v>BYE</v>
          </cell>
          <cell r="M20" t="str">
            <v/>
          </cell>
          <cell r="N20" t="str">
            <v/>
          </cell>
        </row>
        <row r="21">
          <cell r="A21">
            <v>10</v>
          </cell>
          <cell r="L21">
            <v>0</v>
          </cell>
          <cell r="M21" t="str">
            <v/>
          </cell>
          <cell r="N21" t="str">
            <v/>
          </cell>
          <cell r="O21" t="str">
            <v>MD</v>
          </cell>
        </row>
        <row r="22">
          <cell r="A22">
            <v>11</v>
          </cell>
          <cell r="L22">
            <v>0</v>
          </cell>
          <cell r="M22" t="str">
            <v/>
          </cell>
          <cell r="N22" t="str">
            <v/>
          </cell>
          <cell r="O22" t="str">
            <v>MD</v>
          </cell>
        </row>
        <row r="23">
          <cell r="A23">
            <v>12</v>
          </cell>
          <cell r="L23">
            <v>0</v>
          </cell>
          <cell r="M23" t="str">
            <v/>
          </cell>
          <cell r="N23" t="str">
            <v/>
          </cell>
          <cell r="O23" t="str">
            <v>MD</v>
          </cell>
        </row>
        <row r="24">
          <cell r="A24">
            <v>13</v>
          </cell>
          <cell r="L24">
            <v>0</v>
          </cell>
          <cell r="M24" t="str">
            <v/>
          </cell>
          <cell r="N24" t="str">
            <v/>
          </cell>
          <cell r="O24" t="str">
            <v>MD</v>
          </cell>
        </row>
        <row r="25">
          <cell r="A25">
            <v>14</v>
          </cell>
          <cell r="L25">
            <v>0</v>
          </cell>
          <cell r="M25" t="str">
            <v/>
          </cell>
          <cell r="N25" t="str">
            <v/>
          </cell>
          <cell r="O25" t="str">
            <v>MD</v>
          </cell>
        </row>
        <row r="26">
          <cell r="A26">
            <v>15</v>
          </cell>
          <cell r="L26">
            <v>0</v>
          </cell>
          <cell r="M26" t="str">
            <v/>
          </cell>
          <cell r="N26" t="str">
            <v/>
          </cell>
          <cell r="O26" t="str">
            <v>WC</v>
          </cell>
        </row>
        <row r="27">
          <cell r="A27">
            <v>16</v>
          </cell>
          <cell r="L27">
            <v>0</v>
          </cell>
          <cell r="M27" t="str">
            <v/>
          </cell>
          <cell r="N27" t="str">
            <v/>
          </cell>
          <cell r="O27" t="str">
            <v>WC</v>
          </cell>
        </row>
      </sheetData>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a"/>
      <sheetName val="Planilla de Firmas"/>
      <sheetName val="Prep. Principal S"/>
      <sheetName val="Principal Sen."/>
      <sheetName val="Listado D"/>
      <sheetName val="Prep. Principal D"/>
      <sheetName val="Principal D"/>
      <sheetName val="Hoja1"/>
    </sheetNames>
    <sheetDataSet>
      <sheetData sheetId="0">
        <row r="10">
          <cell r="A10" t="str">
            <v>Supérate Intercolegiados</v>
          </cell>
          <cell r="E10" t="str">
            <v>Nacional</v>
          </cell>
          <cell r="H10" t="str">
            <v>Dobles Masculino</v>
          </cell>
        </row>
        <row r="14">
          <cell r="A14" t="str">
            <v>Centro de Alto Rendimiento</v>
          </cell>
          <cell r="E14" t="str">
            <v>Bogotá</v>
          </cell>
          <cell r="H14">
            <v>42296</v>
          </cell>
        </row>
        <row r="18">
          <cell r="A18" t="str">
            <v>Luis Mario Aristizábal</v>
          </cell>
        </row>
      </sheetData>
      <sheetData sheetId="1"/>
      <sheetData sheetId="2"/>
      <sheetData sheetId="3"/>
      <sheetData sheetId="4"/>
      <sheetData sheetId="5">
        <row r="8">
          <cell r="A8" t="str">
            <v>Supervisor FCT</v>
          </cell>
          <cell r="C8" t="str">
            <v>Luis Mario Aristizábal</v>
          </cell>
        </row>
        <row r="10">
          <cell r="C10" t="str">
            <v>Jugador 1</v>
          </cell>
          <cell r="H10" t="str">
            <v>Jugador 2</v>
          </cell>
          <cell r="N10" t="str">
            <v>Equipo</v>
          </cell>
        </row>
        <row r="11">
          <cell r="A11" t="str">
            <v>Línea</v>
          </cell>
          <cell r="B11" t="str">
            <v>Apellido y Nombre</v>
          </cell>
          <cell r="C11" t="str">
            <v>Liga</v>
          </cell>
          <cell r="D11" t="str">
            <v>Fecha de Nacimiento D/M/A</v>
          </cell>
          <cell r="E11" t="str">
            <v>Rank. Entrada</v>
          </cell>
          <cell r="F11" t="str">
            <v>Puntos</v>
          </cell>
          <cell r="G11" t="str">
            <v>Apellido y Nombre</v>
          </cell>
          <cell r="H11" t="str">
            <v>Liga</v>
          </cell>
          <cell r="I11" t="str">
            <v>Fecha de Nacimiento D/M/A</v>
          </cell>
          <cell r="J11" t="str">
            <v>Rank. Entrada</v>
          </cell>
          <cell r="K11" t="str">
            <v>Puntos</v>
          </cell>
          <cell r="L11" t="str">
            <v>Aceptación</v>
          </cell>
          <cell r="M11" t="str">
            <v>Rank. Combinado</v>
          </cell>
          <cell r="N11" t="str">
            <v>Rank. Sencillo</v>
          </cell>
          <cell r="O11" t="str">
            <v>Status</v>
          </cell>
        </row>
        <row r="12">
          <cell r="A12">
            <v>1</v>
          </cell>
          <cell r="B12" t="str">
            <v>CAICEDO NICOLAS E</v>
          </cell>
          <cell r="C12" t="str">
            <v>CUN</v>
          </cell>
          <cell r="D12">
            <v>36288</v>
          </cell>
          <cell r="E12">
            <v>7</v>
          </cell>
          <cell r="G12" t="str">
            <v>LOPEZ SEBASTIAN.</v>
          </cell>
          <cell r="H12" t="str">
            <v>CUN</v>
          </cell>
          <cell r="I12">
            <v>36419</v>
          </cell>
          <cell r="J12">
            <v>17</v>
          </cell>
          <cell r="L12" t="str">
            <v>A</v>
          </cell>
          <cell r="M12">
            <v>24</v>
          </cell>
          <cell r="N12" t="str">
            <v/>
          </cell>
          <cell r="O12" t="str">
            <v>MD</v>
          </cell>
        </row>
        <row r="13">
          <cell r="A13">
            <v>2</v>
          </cell>
          <cell r="B13" t="str">
            <v>GIRALDO DIEGO A</v>
          </cell>
          <cell r="C13" t="str">
            <v>ANT</v>
          </cell>
          <cell r="D13">
            <v>36234</v>
          </cell>
          <cell r="E13">
            <v>42</v>
          </cell>
          <cell r="G13" t="str">
            <v>RODAS JUAN PABLO</v>
          </cell>
          <cell r="H13" t="str">
            <v>ANT</v>
          </cell>
          <cell r="I13">
            <v>36039</v>
          </cell>
          <cell r="J13">
            <v>27</v>
          </cell>
          <cell r="L13" t="str">
            <v>A</v>
          </cell>
          <cell r="M13">
            <v>69</v>
          </cell>
          <cell r="N13" t="str">
            <v/>
          </cell>
          <cell r="O13" t="str">
            <v>MD</v>
          </cell>
        </row>
        <row r="14">
          <cell r="A14">
            <v>3</v>
          </cell>
          <cell r="B14" t="str">
            <v>CORINALDI ALLAN R</v>
          </cell>
          <cell r="C14" t="str">
            <v>NOR</v>
          </cell>
          <cell r="D14">
            <v>36432</v>
          </cell>
          <cell r="E14">
            <v>57</v>
          </cell>
          <cell r="G14" t="str">
            <v>RAPONE ALESSANDRO M</v>
          </cell>
          <cell r="H14" t="str">
            <v>NOR</v>
          </cell>
          <cell r="I14">
            <v>35965</v>
          </cell>
          <cell r="J14">
            <v>40</v>
          </cell>
          <cell r="L14" t="str">
            <v>A</v>
          </cell>
          <cell r="M14">
            <v>97</v>
          </cell>
          <cell r="N14" t="str">
            <v/>
          </cell>
          <cell r="O14" t="str">
            <v>MD</v>
          </cell>
        </row>
        <row r="15">
          <cell r="A15">
            <v>4</v>
          </cell>
          <cell r="B15" t="str">
            <v>LOPEZ JAVIER A</v>
          </cell>
          <cell r="C15" t="str">
            <v>CAS</v>
          </cell>
          <cell r="D15">
            <v>36350</v>
          </cell>
          <cell r="E15">
            <v>35</v>
          </cell>
          <cell r="G15" t="str">
            <v>SANCHEZ SAMUEL E</v>
          </cell>
          <cell r="H15" t="str">
            <v>CAS</v>
          </cell>
          <cell r="I15">
            <v>36504</v>
          </cell>
          <cell r="J15">
            <v>134</v>
          </cell>
          <cell r="L15" t="str">
            <v>A</v>
          </cell>
          <cell r="M15">
            <v>169</v>
          </cell>
          <cell r="N15" t="str">
            <v/>
          </cell>
          <cell r="O15" t="str">
            <v>MD</v>
          </cell>
        </row>
        <row r="16">
          <cell r="A16">
            <v>5</v>
          </cell>
          <cell r="B16" t="str">
            <v>LIZARAZO HAROLD S</v>
          </cell>
          <cell r="C16" t="str">
            <v>BOY</v>
          </cell>
          <cell r="D16">
            <v>36208</v>
          </cell>
          <cell r="E16">
            <v>97</v>
          </cell>
          <cell r="G16" t="str">
            <v>SANDOVAL JUAN P</v>
          </cell>
          <cell r="H16" t="str">
            <v>BOY</v>
          </cell>
          <cell r="I16">
            <v>36322</v>
          </cell>
          <cell r="J16">
            <v>87</v>
          </cell>
          <cell r="L16" t="str">
            <v>A</v>
          </cell>
          <cell r="M16">
            <v>184</v>
          </cell>
          <cell r="N16" t="str">
            <v/>
          </cell>
          <cell r="O16" t="str">
            <v>MD</v>
          </cell>
        </row>
        <row r="17">
          <cell r="A17">
            <v>6</v>
          </cell>
          <cell r="B17" t="str">
            <v>GOMEZ JORGE ANDRES</v>
          </cell>
          <cell r="C17" t="str">
            <v>BOG</v>
          </cell>
          <cell r="D17">
            <v>36045</v>
          </cell>
          <cell r="G17" t="str">
            <v>ORDUZ DIEGO</v>
          </cell>
          <cell r="H17" t="str">
            <v>BOG</v>
          </cell>
          <cell r="I17">
            <v>36019</v>
          </cell>
          <cell r="J17">
            <v>6</v>
          </cell>
          <cell r="L17" t="str">
            <v>C</v>
          </cell>
          <cell r="M17" t="str">
            <v/>
          </cell>
          <cell r="N17">
            <v>6</v>
          </cell>
          <cell r="O17" t="str">
            <v>MD</v>
          </cell>
        </row>
        <row r="18">
          <cell r="A18">
            <v>7</v>
          </cell>
          <cell r="B18" t="str">
            <v>GRISALES MATEO</v>
          </cell>
          <cell r="C18" t="str">
            <v>QUI</v>
          </cell>
          <cell r="D18">
            <v>35950</v>
          </cell>
          <cell r="E18">
            <v>33</v>
          </cell>
          <cell r="G18" t="str">
            <v xml:space="preserve">SALAZAR B NICOLAS </v>
          </cell>
          <cell r="H18" t="str">
            <v>QUI</v>
          </cell>
          <cell r="I18">
            <v>36537</v>
          </cell>
          <cell r="L18" t="str">
            <v>C</v>
          </cell>
          <cell r="M18" t="str">
            <v/>
          </cell>
          <cell r="N18">
            <v>33</v>
          </cell>
          <cell r="O18" t="str">
            <v>MD</v>
          </cell>
        </row>
        <row r="19">
          <cell r="A19">
            <v>8</v>
          </cell>
          <cell r="B19" t="str">
            <v>HERRERA DAVID A</v>
          </cell>
          <cell r="C19" t="str">
            <v>ATL</v>
          </cell>
          <cell r="D19">
            <v>36159</v>
          </cell>
          <cell r="E19">
            <v>96</v>
          </cell>
          <cell r="G19" t="str">
            <v>MEJIA CARLOS J</v>
          </cell>
          <cell r="H19" t="str">
            <v>ATL</v>
          </cell>
          <cell r="I19">
            <v>36642</v>
          </cell>
          <cell r="L19" t="str">
            <v>C</v>
          </cell>
          <cell r="M19" t="str">
            <v/>
          </cell>
          <cell r="N19">
            <v>96</v>
          </cell>
          <cell r="O19" t="str">
            <v>MD</v>
          </cell>
        </row>
        <row r="20">
          <cell r="A20">
            <v>9</v>
          </cell>
          <cell r="B20" t="str">
            <v>ACOSTA OMAR S</v>
          </cell>
          <cell r="C20" t="str">
            <v>MET</v>
          </cell>
          <cell r="D20">
            <v>36743</v>
          </cell>
          <cell r="G20" t="str">
            <v>GAITAN SEBASTIAN C</v>
          </cell>
          <cell r="H20" t="str">
            <v>MET</v>
          </cell>
          <cell r="I20">
            <v>35958</v>
          </cell>
          <cell r="L20" t="str">
            <v>F</v>
          </cell>
          <cell r="M20" t="str">
            <v/>
          </cell>
          <cell r="N20" t="str">
            <v/>
          </cell>
          <cell r="O20" t="str">
            <v>MD</v>
          </cell>
        </row>
        <row r="21">
          <cell r="A21">
            <v>10</v>
          </cell>
          <cell r="B21" t="str">
            <v>AREVALO ANDRES</v>
          </cell>
          <cell r="C21" t="str">
            <v>RIS</v>
          </cell>
          <cell r="D21">
            <v>36436</v>
          </cell>
          <cell r="G21" t="str">
            <v xml:space="preserve">MIRANDA P SERGIO </v>
          </cell>
          <cell r="H21" t="str">
            <v>RIS</v>
          </cell>
          <cell r="I21">
            <v>36404</v>
          </cell>
          <cell r="L21" t="str">
            <v>F</v>
          </cell>
          <cell r="M21" t="str">
            <v/>
          </cell>
          <cell r="N21" t="str">
            <v/>
          </cell>
          <cell r="O21" t="str">
            <v>MD</v>
          </cell>
        </row>
        <row r="22">
          <cell r="A22">
            <v>11</v>
          </cell>
          <cell r="B22" t="str">
            <v>BYE</v>
          </cell>
          <cell r="G22" t="str">
            <v>BYE</v>
          </cell>
          <cell r="M22" t="str">
            <v/>
          </cell>
          <cell r="N22" t="str">
            <v/>
          </cell>
        </row>
        <row r="23">
          <cell r="A23">
            <v>12</v>
          </cell>
          <cell r="L23">
            <v>0</v>
          </cell>
          <cell r="M23" t="str">
            <v/>
          </cell>
          <cell r="N23" t="str">
            <v/>
          </cell>
          <cell r="O23" t="str">
            <v>MD</v>
          </cell>
        </row>
        <row r="24">
          <cell r="A24">
            <v>13</v>
          </cell>
          <cell r="L24">
            <v>0</v>
          </cell>
          <cell r="M24" t="str">
            <v/>
          </cell>
          <cell r="N24" t="str">
            <v/>
          </cell>
          <cell r="O24" t="str">
            <v>MD</v>
          </cell>
        </row>
        <row r="25">
          <cell r="A25">
            <v>14</v>
          </cell>
          <cell r="L25">
            <v>0</v>
          </cell>
          <cell r="M25" t="str">
            <v/>
          </cell>
          <cell r="N25" t="str">
            <v/>
          </cell>
          <cell r="O25" t="str">
            <v>MD</v>
          </cell>
        </row>
        <row r="26">
          <cell r="A26">
            <v>15</v>
          </cell>
          <cell r="L26">
            <v>0</v>
          </cell>
          <cell r="M26" t="str">
            <v/>
          </cell>
          <cell r="N26" t="str">
            <v/>
          </cell>
          <cell r="O26" t="str">
            <v>WC</v>
          </cell>
        </row>
        <row r="27">
          <cell r="A27">
            <v>16</v>
          </cell>
          <cell r="L27">
            <v>0</v>
          </cell>
          <cell r="M27" t="str">
            <v/>
          </cell>
          <cell r="N27" t="str">
            <v/>
          </cell>
          <cell r="O27" t="str">
            <v>WC</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a"/>
      <sheetName val="Planilla de Firmas"/>
      <sheetName val="Prep. Principal S"/>
      <sheetName val="Principal Sen."/>
      <sheetName val="Listado D"/>
      <sheetName val="Prep. Principal D"/>
      <sheetName val="Principal D"/>
      <sheetName val="Hoja1"/>
    </sheetNames>
    <sheetDataSet>
      <sheetData sheetId="0">
        <row r="10">
          <cell r="A10" t="str">
            <v>Supérate Intercolegiados</v>
          </cell>
          <cell r="E10" t="str">
            <v>Nacional</v>
          </cell>
          <cell r="H10" t="str">
            <v>Dobles Mixto</v>
          </cell>
        </row>
        <row r="14">
          <cell r="A14" t="str">
            <v>Centro de Alto Rendimiento</v>
          </cell>
          <cell r="E14" t="str">
            <v>Bogotá</v>
          </cell>
          <cell r="H14">
            <v>42296</v>
          </cell>
        </row>
        <row r="18">
          <cell r="A18" t="str">
            <v>Luis Mario Aristizábal</v>
          </cell>
        </row>
      </sheetData>
      <sheetData sheetId="1"/>
      <sheetData sheetId="2"/>
      <sheetData sheetId="3"/>
      <sheetData sheetId="4"/>
      <sheetData sheetId="5">
        <row r="8">
          <cell r="A8" t="str">
            <v>Supervisor FCT</v>
          </cell>
          <cell r="C8" t="str">
            <v>Luis Mario Aristizábal</v>
          </cell>
        </row>
        <row r="10">
          <cell r="C10" t="str">
            <v>Jugador 1</v>
          </cell>
          <cell r="H10" t="str">
            <v>Jugador 2</v>
          </cell>
          <cell r="N10" t="str">
            <v>Equipo</v>
          </cell>
        </row>
        <row r="11">
          <cell r="A11" t="str">
            <v>Línea</v>
          </cell>
          <cell r="B11" t="str">
            <v>Apellido y Nombre</v>
          </cell>
          <cell r="C11" t="str">
            <v>Liga</v>
          </cell>
          <cell r="D11" t="str">
            <v>Fecha de Nacimiento D/M/A</v>
          </cell>
          <cell r="E11" t="str">
            <v>Rank. Entrada</v>
          </cell>
          <cell r="F11" t="str">
            <v>Puntos</v>
          </cell>
          <cell r="G11" t="str">
            <v>Apellido y Nombre</v>
          </cell>
          <cell r="H11" t="str">
            <v>Liga</v>
          </cell>
          <cell r="I11" t="str">
            <v>Fecha de Nacimiento D/M/A</v>
          </cell>
          <cell r="J11" t="str">
            <v>Rank. Entrada</v>
          </cell>
          <cell r="K11" t="str">
            <v>Puntos</v>
          </cell>
          <cell r="L11" t="str">
            <v>Aceptación</v>
          </cell>
          <cell r="M11" t="str">
            <v>Rank. Combinado</v>
          </cell>
          <cell r="N11" t="str">
            <v>Rank. Sencillo</v>
          </cell>
          <cell r="O11" t="str">
            <v>Status</v>
          </cell>
        </row>
        <row r="12">
          <cell r="A12">
            <v>1</v>
          </cell>
          <cell r="B12" t="str">
            <v>GUTIERREZ LAURA A</v>
          </cell>
          <cell r="C12" t="str">
            <v>BOG</v>
          </cell>
          <cell r="D12">
            <v>36060</v>
          </cell>
          <cell r="E12">
            <v>6</v>
          </cell>
          <cell r="G12" t="str">
            <v>PLAZAS JOSE A</v>
          </cell>
          <cell r="H12" t="str">
            <v>BOG</v>
          </cell>
          <cell r="I12">
            <v>35882</v>
          </cell>
          <cell r="J12">
            <v>5</v>
          </cell>
          <cell r="L12" t="str">
            <v>A</v>
          </cell>
          <cell r="M12">
            <v>11</v>
          </cell>
          <cell r="N12" t="str">
            <v/>
          </cell>
          <cell r="O12" t="str">
            <v>MD</v>
          </cell>
        </row>
        <row r="13">
          <cell r="A13">
            <v>2</v>
          </cell>
          <cell r="B13" t="str">
            <v>OSORIO VALENTINA</v>
          </cell>
          <cell r="C13" t="str">
            <v>SAN</v>
          </cell>
          <cell r="D13">
            <v>36199</v>
          </cell>
          <cell r="E13">
            <v>55</v>
          </cell>
          <cell r="G13" t="str">
            <v>RUIZ JUAN D</v>
          </cell>
          <cell r="H13" t="str">
            <v>SAN</v>
          </cell>
          <cell r="I13">
            <v>35850</v>
          </cell>
          <cell r="J13">
            <v>2</v>
          </cell>
          <cell r="L13" t="str">
            <v>A</v>
          </cell>
          <cell r="M13">
            <v>57</v>
          </cell>
          <cell r="N13" t="str">
            <v/>
          </cell>
          <cell r="O13" t="str">
            <v>MD</v>
          </cell>
        </row>
        <row r="14">
          <cell r="A14">
            <v>3</v>
          </cell>
          <cell r="B14" t="str">
            <v>TREJOS ANA S</v>
          </cell>
          <cell r="C14" t="str">
            <v>CAL</v>
          </cell>
          <cell r="D14">
            <v>36673</v>
          </cell>
          <cell r="E14">
            <v>86</v>
          </cell>
          <cell r="G14" t="str">
            <v>FERRERO CAMILO</v>
          </cell>
          <cell r="H14" t="str">
            <v>CAL</v>
          </cell>
          <cell r="I14">
            <v>36199</v>
          </cell>
          <cell r="J14">
            <v>82</v>
          </cell>
          <cell r="L14" t="str">
            <v>A</v>
          </cell>
          <cell r="M14">
            <v>168</v>
          </cell>
          <cell r="N14" t="str">
            <v/>
          </cell>
          <cell r="O14" t="str">
            <v>MD</v>
          </cell>
        </row>
        <row r="15">
          <cell r="A15">
            <v>4</v>
          </cell>
          <cell r="B15" t="str">
            <v>CANTOR VALENTINA</v>
          </cell>
          <cell r="C15" t="str">
            <v>CUN</v>
          </cell>
          <cell r="D15">
            <v>36238</v>
          </cell>
          <cell r="G15" t="str">
            <v>CANTOR FRANCISCO J</v>
          </cell>
          <cell r="H15" t="str">
            <v>CUN</v>
          </cell>
          <cell r="I15">
            <v>36119</v>
          </cell>
          <cell r="J15">
            <v>29</v>
          </cell>
          <cell r="L15" t="str">
            <v>C</v>
          </cell>
          <cell r="M15" t="str">
            <v/>
          </cell>
          <cell r="N15">
            <v>29</v>
          </cell>
          <cell r="O15" t="str">
            <v>MD</v>
          </cell>
        </row>
        <row r="16">
          <cell r="A16">
            <v>5</v>
          </cell>
          <cell r="B16" t="str">
            <v xml:space="preserve">CASTELLAR SOFIA </v>
          </cell>
          <cell r="C16" t="str">
            <v>BOL</v>
          </cell>
          <cell r="D16">
            <v>36023</v>
          </cell>
          <cell r="E16">
            <v>34</v>
          </cell>
          <cell r="G16" t="str">
            <v>ANGULO LEONARDO A</v>
          </cell>
          <cell r="H16" t="str">
            <v>BOL</v>
          </cell>
          <cell r="I16">
            <v>36805</v>
          </cell>
          <cell r="L16" t="str">
            <v>C</v>
          </cell>
          <cell r="M16" t="str">
            <v/>
          </cell>
          <cell r="N16">
            <v>34</v>
          </cell>
          <cell r="O16" t="str">
            <v>MD</v>
          </cell>
        </row>
        <row r="17">
          <cell r="A17">
            <v>6</v>
          </cell>
          <cell r="B17" t="str">
            <v>MORA ANGIE N</v>
          </cell>
          <cell r="C17" t="str">
            <v>TOL</v>
          </cell>
          <cell r="D17">
            <v>36209</v>
          </cell>
          <cell r="G17" t="str">
            <v>BENAVIDES GUILLERMO</v>
          </cell>
          <cell r="H17" t="str">
            <v>TOL</v>
          </cell>
          <cell r="I17">
            <v>36176</v>
          </cell>
          <cell r="J17">
            <v>49</v>
          </cell>
          <cell r="L17" t="str">
            <v>C</v>
          </cell>
          <cell r="M17" t="str">
            <v/>
          </cell>
          <cell r="N17">
            <v>49</v>
          </cell>
          <cell r="O17" t="str">
            <v>MD</v>
          </cell>
        </row>
        <row r="18">
          <cell r="A18">
            <v>7</v>
          </cell>
          <cell r="B18" t="str">
            <v>TAMARA VALENTINA</v>
          </cell>
          <cell r="C18" t="str">
            <v>VAL</v>
          </cell>
          <cell r="D18">
            <v>36438</v>
          </cell>
          <cell r="G18" t="str">
            <v>DIAZ KENNETH</v>
          </cell>
          <cell r="H18" t="str">
            <v>VAL</v>
          </cell>
          <cell r="I18">
            <v>36571</v>
          </cell>
          <cell r="L18" t="str">
            <v>F</v>
          </cell>
          <cell r="M18" t="str">
            <v/>
          </cell>
          <cell r="N18" t="str">
            <v/>
          </cell>
          <cell r="O18" t="str">
            <v>MD</v>
          </cell>
        </row>
        <row r="19">
          <cell r="A19">
            <v>8</v>
          </cell>
          <cell r="B19" t="str">
            <v>LOPEZ ANDREA L</v>
          </cell>
          <cell r="C19" t="str">
            <v>CAU</v>
          </cell>
          <cell r="D19">
            <v>36721</v>
          </cell>
          <cell r="G19" t="str">
            <v>MERA NICOLAS A</v>
          </cell>
          <cell r="H19" t="str">
            <v>CAU</v>
          </cell>
          <cell r="I19">
            <v>36767</v>
          </cell>
          <cell r="L19" t="str">
            <v>F</v>
          </cell>
          <cell r="M19" t="str">
            <v/>
          </cell>
          <cell r="N19" t="str">
            <v/>
          </cell>
          <cell r="O19" t="str">
            <v>MD</v>
          </cell>
        </row>
        <row r="20">
          <cell r="A20">
            <v>9</v>
          </cell>
          <cell r="B20" t="str">
            <v>RODRIGUEZ NATALIA S</v>
          </cell>
          <cell r="C20" t="str">
            <v>CES</v>
          </cell>
          <cell r="D20">
            <v>36470</v>
          </cell>
          <cell r="G20" t="str">
            <v>PEÑARANDA LUIS M</v>
          </cell>
          <cell r="H20" t="str">
            <v>CES</v>
          </cell>
          <cell r="I20">
            <v>36351</v>
          </cell>
          <cell r="L20" t="str">
            <v>F</v>
          </cell>
          <cell r="M20" t="str">
            <v/>
          </cell>
          <cell r="N20" t="str">
            <v/>
          </cell>
          <cell r="O20" t="str">
            <v>MD</v>
          </cell>
        </row>
        <row r="21">
          <cell r="A21">
            <v>10</v>
          </cell>
          <cell r="B21" t="str">
            <v>MONROY SHARA V</v>
          </cell>
          <cell r="C21" t="str">
            <v>HUI</v>
          </cell>
          <cell r="D21">
            <v>36305</v>
          </cell>
          <cell r="G21" t="str">
            <v>RODRIGUEZ ALVARO A</v>
          </cell>
          <cell r="H21" t="str">
            <v>HUI</v>
          </cell>
          <cell r="I21">
            <v>36589</v>
          </cell>
          <cell r="L21" t="str">
            <v>F</v>
          </cell>
          <cell r="M21" t="str">
            <v/>
          </cell>
          <cell r="N21" t="str">
            <v/>
          </cell>
          <cell r="O21" t="str">
            <v>MD</v>
          </cell>
        </row>
        <row r="22">
          <cell r="A22">
            <v>11</v>
          </cell>
          <cell r="B22" t="str">
            <v>BYE</v>
          </cell>
          <cell r="G22" t="str">
            <v>BYE</v>
          </cell>
          <cell r="M22" t="str">
            <v/>
          </cell>
          <cell r="N22" t="str">
            <v/>
          </cell>
        </row>
        <row r="23">
          <cell r="A23">
            <v>12</v>
          </cell>
          <cell r="L23">
            <v>0</v>
          </cell>
          <cell r="M23" t="str">
            <v/>
          </cell>
          <cell r="N23" t="str">
            <v/>
          </cell>
          <cell r="O23" t="str">
            <v>MD</v>
          </cell>
        </row>
        <row r="24">
          <cell r="A24">
            <v>13</v>
          </cell>
          <cell r="L24">
            <v>0</v>
          </cell>
          <cell r="M24" t="str">
            <v/>
          </cell>
          <cell r="N24" t="str">
            <v/>
          </cell>
          <cell r="O24" t="str">
            <v>MD</v>
          </cell>
        </row>
        <row r="25">
          <cell r="A25">
            <v>14</v>
          </cell>
          <cell r="L25">
            <v>0</v>
          </cell>
          <cell r="M25" t="str">
            <v/>
          </cell>
          <cell r="N25" t="str">
            <v/>
          </cell>
          <cell r="O25" t="str">
            <v>MD</v>
          </cell>
        </row>
        <row r="26">
          <cell r="A26">
            <v>15</v>
          </cell>
          <cell r="L26">
            <v>0</v>
          </cell>
          <cell r="M26" t="str">
            <v/>
          </cell>
          <cell r="N26" t="str">
            <v/>
          </cell>
          <cell r="O26" t="str">
            <v>WC</v>
          </cell>
        </row>
        <row r="27">
          <cell r="A27">
            <v>16</v>
          </cell>
          <cell r="L27">
            <v>0</v>
          </cell>
          <cell r="M27" t="str">
            <v/>
          </cell>
          <cell r="N27" t="str">
            <v/>
          </cell>
          <cell r="O27" t="str">
            <v>WC</v>
          </cell>
        </row>
      </sheetData>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a"/>
      <sheetName val="Planilla de Firmas"/>
      <sheetName val="Prep. Principal S"/>
      <sheetName val="Principal Sen."/>
      <sheetName val="Listado D"/>
      <sheetName val="Prep. Principal D"/>
      <sheetName val="Principal D"/>
      <sheetName val="Hoja1"/>
    </sheetNames>
    <sheetDataSet>
      <sheetData sheetId="0">
        <row r="10">
          <cell r="A10" t="str">
            <v>Supérate Intercolegiados</v>
          </cell>
          <cell r="E10" t="str">
            <v>Nacional</v>
          </cell>
          <cell r="H10" t="str">
            <v>Equipos Femenino</v>
          </cell>
        </row>
        <row r="14">
          <cell r="A14" t="str">
            <v>Centro de Alto Rendimiento</v>
          </cell>
          <cell r="E14" t="str">
            <v>Bogotá</v>
          </cell>
          <cell r="H14">
            <v>42296</v>
          </cell>
        </row>
        <row r="18">
          <cell r="A18" t="str">
            <v>Luis Mario Aristizábal</v>
          </cell>
        </row>
      </sheetData>
      <sheetData sheetId="1"/>
      <sheetData sheetId="2">
        <row r="11">
          <cell r="A11">
            <v>1</v>
          </cell>
          <cell r="B11" t="str">
            <v>BOGOTA</v>
          </cell>
          <cell r="G11">
            <v>26</v>
          </cell>
        </row>
        <row r="12">
          <cell r="A12">
            <v>2</v>
          </cell>
          <cell r="B12" t="str">
            <v>ATLANTICO</v>
          </cell>
          <cell r="G12">
            <v>106</v>
          </cell>
        </row>
        <row r="13">
          <cell r="A13">
            <v>3</v>
          </cell>
          <cell r="B13" t="str">
            <v>CASANARE</v>
          </cell>
          <cell r="G13">
            <v>16</v>
          </cell>
        </row>
        <row r="14">
          <cell r="A14">
            <v>4</v>
          </cell>
          <cell r="B14" t="str">
            <v>META</v>
          </cell>
          <cell r="G14">
            <v>50</v>
          </cell>
        </row>
        <row r="15">
          <cell r="A15">
            <v>5</v>
          </cell>
          <cell r="B15" t="str">
            <v>BOYACA</v>
          </cell>
          <cell r="G15">
            <v>76</v>
          </cell>
        </row>
        <row r="16">
          <cell r="A16">
            <v>6</v>
          </cell>
          <cell r="B16" t="str">
            <v>CALDAS</v>
          </cell>
          <cell r="G16">
            <v>86</v>
          </cell>
        </row>
        <row r="17">
          <cell r="A17">
            <v>7</v>
          </cell>
          <cell r="B17" t="str">
            <v>ANTIOQUIA</v>
          </cell>
          <cell r="G17">
            <v>87</v>
          </cell>
        </row>
        <row r="18">
          <cell r="A18">
            <v>8</v>
          </cell>
          <cell r="B18" t="str">
            <v>CUNDINAMARCA</v>
          </cell>
        </row>
        <row r="19">
          <cell r="A19">
            <v>9</v>
          </cell>
          <cell r="B19" t="str">
            <v>N. SANTANDER</v>
          </cell>
        </row>
        <row r="20">
          <cell r="A20">
            <v>10</v>
          </cell>
          <cell r="B20" t="str">
            <v>SANTANDER</v>
          </cell>
        </row>
        <row r="21">
          <cell r="A21">
            <v>11</v>
          </cell>
        </row>
        <row r="22">
          <cell r="A22">
            <v>12</v>
          </cell>
        </row>
        <row r="23">
          <cell r="A23">
            <v>13</v>
          </cell>
        </row>
        <row r="24">
          <cell r="A24">
            <v>14</v>
          </cell>
        </row>
        <row r="25">
          <cell r="A25">
            <v>15</v>
          </cell>
        </row>
        <row r="26">
          <cell r="A26">
            <v>16</v>
          </cell>
        </row>
        <row r="27">
          <cell r="A27">
            <v>17</v>
          </cell>
        </row>
        <row r="28">
          <cell r="A28">
            <v>18</v>
          </cell>
        </row>
        <row r="29">
          <cell r="A29">
            <v>19</v>
          </cell>
        </row>
        <row r="30">
          <cell r="A30">
            <v>20</v>
          </cell>
        </row>
        <row r="31">
          <cell r="A31">
            <v>21</v>
          </cell>
        </row>
        <row r="32">
          <cell r="A32">
            <v>22</v>
          </cell>
        </row>
        <row r="33">
          <cell r="A33">
            <v>23</v>
          </cell>
        </row>
        <row r="34">
          <cell r="A34">
            <v>24</v>
          </cell>
        </row>
        <row r="35">
          <cell r="A35">
            <v>25</v>
          </cell>
        </row>
        <row r="36">
          <cell r="A36">
            <v>26</v>
          </cell>
        </row>
        <row r="37">
          <cell r="A37">
            <v>27</v>
          </cell>
        </row>
        <row r="38">
          <cell r="A38">
            <v>28</v>
          </cell>
        </row>
        <row r="39">
          <cell r="A39">
            <v>29</v>
          </cell>
          <cell r="F39" t="str">
            <v>WC</v>
          </cell>
        </row>
        <row r="40">
          <cell r="A40">
            <v>30</v>
          </cell>
          <cell r="F40" t="str">
            <v>WC</v>
          </cell>
        </row>
        <row r="41">
          <cell r="A41">
            <v>31</v>
          </cell>
          <cell r="F41" t="str">
            <v>WC</v>
          </cell>
        </row>
        <row r="42">
          <cell r="A42">
            <v>32</v>
          </cell>
          <cell r="F42" t="str">
            <v>WC</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a"/>
      <sheetName val="Planilla de Firmas"/>
      <sheetName val="Prep. Principal S"/>
      <sheetName val="Principal Sen."/>
      <sheetName val="Listado D"/>
      <sheetName val="Prep. Principal D"/>
      <sheetName val="Principal D"/>
      <sheetName val="Hoja1"/>
    </sheetNames>
    <sheetDataSet>
      <sheetData sheetId="0">
        <row r="10">
          <cell r="A10" t="str">
            <v>Supérate Intercolegiados</v>
          </cell>
          <cell r="E10" t="str">
            <v>Nacional</v>
          </cell>
          <cell r="H10" t="str">
            <v>Equipos Masculino</v>
          </cell>
        </row>
        <row r="14">
          <cell r="A14" t="str">
            <v>Centro de Alto Rendimiento</v>
          </cell>
          <cell r="E14" t="str">
            <v>Bogotá</v>
          </cell>
          <cell r="H14">
            <v>42296</v>
          </cell>
        </row>
        <row r="18">
          <cell r="A18" t="str">
            <v>Luis Mario Aristizábal</v>
          </cell>
        </row>
      </sheetData>
      <sheetData sheetId="1"/>
      <sheetData sheetId="2">
        <row r="11">
          <cell r="A11">
            <v>1</v>
          </cell>
          <cell r="B11" t="str">
            <v>BOGOTA</v>
          </cell>
          <cell r="G11">
            <v>11</v>
          </cell>
        </row>
        <row r="12">
          <cell r="A12">
            <v>2</v>
          </cell>
          <cell r="B12" t="str">
            <v>CUNDINAMARCA</v>
          </cell>
          <cell r="G12">
            <v>24</v>
          </cell>
        </row>
        <row r="13">
          <cell r="A13">
            <v>3</v>
          </cell>
          <cell r="B13" t="str">
            <v>ANTIOQUIA</v>
          </cell>
          <cell r="G13">
            <v>69</v>
          </cell>
        </row>
        <row r="14">
          <cell r="A14">
            <v>4</v>
          </cell>
          <cell r="B14" t="str">
            <v>SANTANDER</v>
          </cell>
          <cell r="G14">
            <v>90</v>
          </cell>
        </row>
        <row r="15">
          <cell r="A15">
            <v>5</v>
          </cell>
          <cell r="B15" t="str">
            <v>N. SANTANDER</v>
          </cell>
          <cell r="G15">
            <v>97</v>
          </cell>
        </row>
        <row r="16">
          <cell r="A16">
            <v>6</v>
          </cell>
          <cell r="B16" t="str">
            <v>CASANARE</v>
          </cell>
          <cell r="G16">
            <v>169</v>
          </cell>
        </row>
        <row r="17">
          <cell r="A17">
            <v>7</v>
          </cell>
          <cell r="B17" t="str">
            <v>BOYACA</v>
          </cell>
          <cell r="G17">
            <v>184</v>
          </cell>
        </row>
        <row r="18">
          <cell r="A18">
            <v>8</v>
          </cell>
          <cell r="B18" t="str">
            <v>TOLIMA</v>
          </cell>
          <cell r="G18">
            <v>249</v>
          </cell>
        </row>
        <row r="19">
          <cell r="A19">
            <v>9</v>
          </cell>
          <cell r="B19" t="str">
            <v>QUINDIO</v>
          </cell>
          <cell r="G19">
            <v>33</v>
          </cell>
        </row>
        <row r="20">
          <cell r="A20">
            <v>10</v>
          </cell>
          <cell r="B20" t="str">
            <v>CALDAS</v>
          </cell>
          <cell r="G20">
            <v>82</v>
          </cell>
        </row>
        <row r="21">
          <cell r="A21">
            <v>11</v>
          </cell>
          <cell r="B21" t="str">
            <v>ATLANTICO</v>
          </cell>
          <cell r="G21">
            <v>96</v>
          </cell>
        </row>
        <row r="22">
          <cell r="A22">
            <v>12</v>
          </cell>
          <cell r="B22" t="str">
            <v>VALLE</v>
          </cell>
          <cell r="G22">
            <v>254</v>
          </cell>
        </row>
        <row r="23">
          <cell r="A23">
            <v>13</v>
          </cell>
          <cell r="B23" t="str">
            <v>BOLIVAR</v>
          </cell>
        </row>
        <row r="24">
          <cell r="A24">
            <v>14</v>
          </cell>
          <cell r="B24" t="str">
            <v>META</v>
          </cell>
        </row>
        <row r="25">
          <cell r="A25">
            <v>15</v>
          </cell>
          <cell r="B25" t="str">
            <v>RISARALDA</v>
          </cell>
        </row>
        <row r="26">
          <cell r="A26">
            <v>16</v>
          </cell>
        </row>
        <row r="27">
          <cell r="A27">
            <v>17</v>
          </cell>
        </row>
        <row r="28">
          <cell r="A28">
            <v>18</v>
          </cell>
        </row>
        <row r="29">
          <cell r="A29">
            <v>19</v>
          </cell>
        </row>
        <row r="30">
          <cell r="A30">
            <v>20</v>
          </cell>
        </row>
        <row r="31">
          <cell r="A31">
            <v>21</v>
          </cell>
        </row>
        <row r="32">
          <cell r="A32">
            <v>22</v>
          </cell>
        </row>
        <row r="33">
          <cell r="A33">
            <v>23</v>
          </cell>
        </row>
        <row r="34">
          <cell r="A34">
            <v>24</v>
          </cell>
        </row>
        <row r="35">
          <cell r="A35">
            <v>25</v>
          </cell>
        </row>
        <row r="36">
          <cell r="A36">
            <v>26</v>
          </cell>
        </row>
        <row r="37">
          <cell r="A37">
            <v>27</v>
          </cell>
        </row>
        <row r="38">
          <cell r="A38">
            <v>28</v>
          </cell>
        </row>
        <row r="39">
          <cell r="A39">
            <v>29</v>
          </cell>
          <cell r="F39" t="str">
            <v>WC</v>
          </cell>
        </row>
        <row r="40">
          <cell r="A40">
            <v>30</v>
          </cell>
          <cell r="F40" t="str">
            <v>WC</v>
          </cell>
        </row>
        <row r="41">
          <cell r="A41">
            <v>31</v>
          </cell>
          <cell r="F41" t="str">
            <v>WC</v>
          </cell>
        </row>
        <row r="42">
          <cell r="A42">
            <v>32</v>
          </cell>
          <cell r="F42" t="str">
            <v>WC</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R79"/>
  <sheetViews>
    <sheetView showGridLines="0" showZeros="0" tabSelected="1" zoomScaleNormal="100" workbookViewId="0">
      <selection activeCell="F43" sqref="F43"/>
    </sheetView>
  </sheetViews>
  <sheetFormatPr baseColWidth="10" defaultColWidth="9.140625" defaultRowHeight="12.75"/>
  <cols>
    <col min="1" max="1" width="3.28515625" style="141" customWidth="1"/>
    <col min="2"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142" customWidth="1"/>
    <col min="10" max="10" width="10.7109375" style="1" customWidth="1"/>
    <col min="11" max="11" width="1.7109375" style="142" customWidth="1"/>
    <col min="12" max="12" width="10.7109375" style="1" customWidth="1"/>
    <col min="13" max="13" width="1.7109375" style="143" customWidth="1"/>
    <col min="14" max="14" width="10.7109375" style="1" customWidth="1"/>
    <col min="15" max="15" width="1.7109375" style="142" customWidth="1"/>
    <col min="16" max="16" width="10.7109375" style="1" customWidth="1"/>
    <col min="17" max="17" width="1.7109375" style="143" customWidth="1"/>
    <col min="18" max="18" width="0" style="1" hidden="1" customWidth="1"/>
    <col min="19"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4" width="0" style="1" hidden="1" customWidth="1"/>
    <col min="275"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0" width="0" style="1" hidden="1" customWidth="1"/>
    <col min="531"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6" width="0" style="1" hidden="1" customWidth="1"/>
    <col min="787"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2" width="0" style="1" hidden="1" customWidth="1"/>
    <col min="1043"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8" width="0" style="1" hidden="1" customWidth="1"/>
    <col min="1299"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4" width="0" style="1" hidden="1" customWidth="1"/>
    <col min="1555"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0" width="0" style="1" hidden="1" customWidth="1"/>
    <col min="1811"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6" width="0" style="1" hidden="1" customWidth="1"/>
    <col min="2067"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2" width="0" style="1" hidden="1" customWidth="1"/>
    <col min="2323"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8" width="0" style="1" hidden="1" customWidth="1"/>
    <col min="2579"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4" width="0" style="1" hidden="1" customWidth="1"/>
    <col min="2835"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0" width="0" style="1" hidden="1" customWidth="1"/>
    <col min="3091"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6" width="0" style="1" hidden="1" customWidth="1"/>
    <col min="3347"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2" width="0" style="1" hidden="1" customWidth="1"/>
    <col min="3603"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8" width="0" style="1" hidden="1" customWidth="1"/>
    <col min="3859"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4" width="0" style="1" hidden="1" customWidth="1"/>
    <col min="4115"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0" width="0" style="1" hidden="1" customWidth="1"/>
    <col min="4371"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6" width="0" style="1" hidden="1" customWidth="1"/>
    <col min="4627"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2" width="0" style="1" hidden="1" customWidth="1"/>
    <col min="4883"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8" width="0" style="1" hidden="1" customWidth="1"/>
    <col min="5139"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4" width="0" style="1" hidden="1" customWidth="1"/>
    <col min="5395"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0" width="0" style="1" hidden="1" customWidth="1"/>
    <col min="5651"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6" width="0" style="1" hidden="1" customWidth="1"/>
    <col min="5907"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2" width="0" style="1" hidden="1" customWidth="1"/>
    <col min="6163"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8" width="0" style="1" hidden="1" customWidth="1"/>
    <col min="6419"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4" width="0" style="1" hidden="1" customWidth="1"/>
    <col min="6675"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0" width="0" style="1" hidden="1" customWidth="1"/>
    <col min="6931"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6" width="0" style="1" hidden="1" customWidth="1"/>
    <col min="7187"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2" width="0" style="1" hidden="1" customWidth="1"/>
    <col min="7443"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8" width="0" style="1" hidden="1" customWidth="1"/>
    <col min="7699"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4" width="0" style="1" hidden="1" customWidth="1"/>
    <col min="7955"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0" width="0" style="1" hidden="1" customWidth="1"/>
    <col min="8211"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6" width="0" style="1" hidden="1" customWidth="1"/>
    <col min="8467"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2" width="0" style="1" hidden="1" customWidth="1"/>
    <col min="8723"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8" width="0" style="1" hidden="1" customWidth="1"/>
    <col min="8979"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4" width="0" style="1" hidden="1" customWidth="1"/>
    <col min="9235"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0" width="0" style="1" hidden="1" customWidth="1"/>
    <col min="9491"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6" width="0" style="1" hidden="1" customWidth="1"/>
    <col min="9747"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2" width="0" style="1" hidden="1" customWidth="1"/>
    <col min="10003"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8" width="0" style="1" hidden="1" customWidth="1"/>
    <col min="10259"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4" width="0" style="1" hidden="1" customWidth="1"/>
    <col min="10515"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0" width="0" style="1" hidden="1" customWidth="1"/>
    <col min="10771"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6" width="0" style="1" hidden="1" customWidth="1"/>
    <col min="11027"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2" width="0" style="1" hidden="1" customWidth="1"/>
    <col min="11283"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8" width="0" style="1" hidden="1" customWidth="1"/>
    <col min="11539"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4" width="0" style="1" hidden="1" customWidth="1"/>
    <col min="11795"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0" width="0" style="1" hidden="1" customWidth="1"/>
    <col min="12051"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6" width="0" style="1" hidden="1" customWidth="1"/>
    <col min="12307"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2" width="0" style="1" hidden="1" customWidth="1"/>
    <col min="12563"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8" width="0" style="1" hidden="1" customWidth="1"/>
    <col min="12819"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4" width="0" style="1" hidden="1" customWidth="1"/>
    <col min="13075"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0" width="0" style="1" hidden="1" customWidth="1"/>
    <col min="13331"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6" width="0" style="1" hidden="1" customWidth="1"/>
    <col min="13587"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2" width="0" style="1" hidden="1" customWidth="1"/>
    <col min="13843"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8" width="0" style="1" hidden="1" customWidth="1"/>
    <col min="14099"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4" width="0" style="1" hidden="1" customWidth="1"/>
    <col min="14355"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0" width="0" style="1" hidden="1" customWidth="1"/>
    <col min="14611"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6" width="0" style="1" hidden="1" customWidth="1"/>
    <col min="14867"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2" width="0" style="1" hidden="1" customWidth="1"/>
    <col min="15123"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8" width="0" style="1" hidden="1" customWidth="1"/>
    <col min="15379"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4" width="0" style="1" hidden="1" customWidth="1"/>
    <col min="15635"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0" width="0" style="1" hidden="1" customWidth="1"/>
    <col min="15891"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6" width="0" style="1" hidden="1" customWidth="1"/>
    <col min="16147" max="16384" width="9.140625" style="1"/>
  </cols>
  <sheetData>
    <row r="1" spans="1:18" s="10" customFormat="1" ht="153" customHeight="1">
      <c r="A1" s="5"/>
      <c r="B1" s="6"/>
      <c r="C1" s="7"/>
      <c r="D1" s="7"/>
      <c r="E1" s="7"/>
      <c r="F1" s="7"/>
      <c r="G1" s="7"/>
      <c r="H1" s="8" t="s">
        <v>4</v>
      </c>
      <c r="I1" s="9"/>
      <c r="K1" s="9"/>
      <c r="L1" s="8"/>
      <c r="M1" s="9"/>
      <c r="N1" s="7"/>
      <c r="O1" s="9"/>
      <c r="P1" s="2"/>
      <c r="Q1" s="11"/>
    </row>
    <row r="2" spans="1:18" s="14" customFormat="1">
      <c r="A2" s="12" t="s">
        <v>5</v>
      </c>
      <c r="B2" s="13"/>
      <c r="D2" s="15" t="str">
        <f>[2]Maestra!A10</f>
        <v>Supérate Intercolegiados</v>
      </c>
      <c r="E2" s="16"/>
      <c r="F2" s="17" t="s">
        <v>6</v>
      </c>
      <c r="G2" s="16"/>
      <c r="H2" s="18" t="str">
        <f>[2]Maestra!E10</f>
        <v>Nacional</v>
      </c>
      <c r="I2" s="19"/>
      <c r="J2" s="8"/>
      <c r="K2" s="20"/>
      <c r="L2" s="21" t="s">
        <v>7</v>
      </c>
      <c r="N2" s="22" t="str">
        <f>[2]Maestra!H10</f>
        <v>Sencillos Femenino</v>
      </c>
      <c r="O2" s="18"/>
      <c r="Q2" s="20"/>
    </row>
    <row r="3" spans="1:18" s="27" customFormat="1" ht="11.25">
      <c r="A3" s="21" t="s">
        <v>8</v>
      </c>
      <c r="B3" s="21"/>
      <c r="C3" s="21"/>
      <c r="D3" s="21" t="str">
        <f>[2]Maestra!A14</f>
        <v>Centro de Alto Rendimiento</v>
      </c>
      <c r="E3" s="23"/>
      <c r="F3" s="21" t="s">
        <v>3</v>
      </c>
      <c r="G3" s="23"/>
      <c r="H3" s="21" t="str">
        <f>[2]Maestra!E14</f>
        <v>Bogotá</v>
      </c>
      <c r="I3" s="24"/>
      <c r="J3" s="25"/>
      <c r="K3" s="26"/>
      <c r="L3" s="21" t="s">
        <v>9</v>
      </c>
      <c r="N3" s="28">
        <f>[2]Maestra!H14</f>
        <v>42296</v>
      </c>
      <c r="Q3" s="29"/>
    </row>
    <row r="4" spans="1:18" s="37" customFormat="1" ht="11.25" customHeight="1">
      <c r="A4" s="30"/>
      <c r="B4" s="31"/>
      <c r="C4" s="31"/>
      <c r="D4" s="31"/>
      <c r="E4" s="31"/>
      <c r="F4" s="31"/>
      <c r="G4" s="32"/>
      <c r="H4" s="31"/>
      <c r="I4" s="33"/>
      <c r="J4" s="34"/>
      <c r="K4" s="33"/>
      <c r="L4" s="35"/>
      <c r="M4" s="33"/>
      <c r="N4" s="31"/>
      <c r="O4" s="33"/>
      <c r="P4" s="31"/>
      <c r="Q4" s="36"/>
    </row>
    <row r="5" spans="1:18" s="48" customFormat="1" ht="9">
      <c r="A5" s="38"/>
      <c r="B5" s="39" t="s">
        <v>10</v>
      </c>
      <c r="C5" s="40" t="str">
        <f>IF(OR(F2="Week 3",F2="Masters"),"CP","Rank")</f>
        <v>Rank</v>
      </c>
      <c r="D5" s="39" t="s">
        <v>11</v>
      </c>
      <c r="E5" s="41" t="s">
        <v>12</v>
      </c>
      <c r="F5" s="42"/>
      <c r="G5" s="43"/>
      <c r="H5" s="41" t="s">
        <v>13</v>
      </c>
      <c r="I5" s="44"/>
      <c r="J5" s="45" t="s">
        <v>14</v>
      </c>
      <c r="K5" s="44"/>
      <c r="L5" s="45" t="s">
        <v>15</v>
      </c>
      <c r="M5" s="44"/>
      <c r="N5" s="45" t="s">
        <v>16</v>
      </c>
      <c r="O5" s="44"/>
      <c r="P5" s="46"/>
      <c r="Q5" s="47"/>
    </row>
    <row r="6" spans="1:18" s="59" customFormat="1" ht="3.75" customHeight="1">
      <c r="A6" s="49"/>
      <c r="B6" s="50"/>
      <c r="C6" s="51"/>
      <c r="D6" s="50"/>
      <c r="E6" s="52"/>
      <c r="F6" s="53"/>
      <c r="G6" s="54"/>
      <c r="H6" s="52"/>
      <c r="I6" s="55"/>
      <c r="J6" s="56"/>
      <c r="K6" s="55"/>
      <c r="L6" s="56"/>
      <c r="M6" s="55"/>
      <c r="N6" s="56"/>
      <c r="O6" s="55"/>
      <c r="P6" s="57"/>
      <c r="Q6" s="58"/>
    </row>
    <row r="7" spans="1:18" s="70" customFormat="1" ht="10.5" customHeight="1">
      <c r="A7" s="60">
        <v>1</v>
      </c>
      <c r="B7" s="61" t="str">
        <f>IF($D7="","",VLOOKUP($D7,'[2]Prep. Principal S'!$A$11:$J$42,6))</f>
        <v>DA</v>
      </c>
      <c r="C7" s="61">
        <f>IF($D7="","",VLOOKUP($D7,'[2]Prep. Principal S'!$A$11:$J$42,7))</f>
        <v>6</v>
      </c>
      <c r="D7" s="62">
        <v>1</v>
      </c>
      <c r="E7" s="63" t="str">
        <f>UPPER(IF($D7="","",VLOOKUP($D7,'[2]Prep. Principal S'!$A$11:$J$42,2)))</f>
        <v>GUTIERREZ LAURA A</v>
      </c>
      <c r="F7" s="63"/>
      <c r="G7" s="63"/>
      <c r="H7" s="64" t="str">
        <f>IF($D7="","",VLOOKUP($D7,'[2]Prep. Principal S'!$A$11:$J$42,3))</f>
        <v>BOG</v>
      </c>
      <c r="I7" s="65"/>
      <c r="J7" s="66"/>
      <c r="K7" s="67"/>
      <c r="L7" s="66"/>
      <c r="M7" s="67"/>
      <c r="N7" s="66"/>
      <c r="O7" s="67"/>
      <c r="P7" s="66"/>
      <c r="Q7" s="68"/>
      <c r="R7" s="69"/>
    </row>
    <row r="8" spans="1:18" s="70" customFormat="1" ht="9.6" customHeight="1">
      <c r="A8" s="61"/>
      <c r="B8" s="71"/>
      <c r="C8" s="61"/>
      <c r="D8" s="72"/>
      <c r="E8" s="73"/>
      <c r="F8" s="74"/>
      <c r="G8" s="73"/>
      <c r="H8" s="75"/>
      <c r="I8" s="76" t="s">
        <v>17</v>
      </c>
      <c r="J8" s="77" t="str">
        <f>IF(I8="a",E7,IF(I8="b",E9,""))</f>
        <v>GUTIERREZ LAURA A</v>
      </c>
      <c r="K8" s="78"/>
      <c r="L8" s="66"/>
      <c r="M8" s="67"/>
      <c r="N8" s="66"/>
      <c r="O8" s="67"/>
      <c r="P8" s="66"/>
      <c r="Q8" s="68"/>
      <c r="R8" s="69"/>
    </row>
    <row r="9" spans="1:18" s="70" customFormat="1" ht="9.6" customHeight="1">
      <c r="A9" s="61">
        <v>2</v>
      </c>
      <c r="B9" s="61">
        <f>IF($D9="","",VLOOKUP($D9,'[2]Prep. Principal S'!$A$11:$J$42,6))</f>
        <v>0</v>
      </c>
      <c r="C9" s="61">
        <f>IF($D9="","",VLOOKUP($D9,'[2]Prep. Principal S'!$A$11:$J$42,7))</f>
        <v>0</v>
      </c>
      <c r="D9" s="79">
        <v>29</v>
      </c>
      <c r="E9" s="80" t="str">
        <f>UPPER(IF($D9="","",VLOOKUP($D9,'[2]Prep. Principal S'!$A$11:$J$42,2)))</f>
        <v>BYE</v>
      </c>
      <c r="F9" s="80"/>
      <c r="G9" s="80"/>
      <c r="H9" s="81">
        <f>IF($D9="","",VLOOKUP($D9,'[2]Prep. Principal S'!$A$11:$J$42,3))</f>
        <v>0</v>
      </c>
      <c r="I9" s="82"/>
      <c r="J9" s="83"/>
      <c r="K9" s="84"/>
      <c r="L9" s="66"/>
      <c r="M9" s="67"/>
      <c r="N9" s="66"/>
      <c r="O9" s="67"/>
      <c r="P9" s="66"/>
      <c r="Q9" s="68"/>
      <c r="R9" s="69"/>
    </row>
    <row r="10" spans="1:18" s="70" customFormat="1" ht="9.6" customHeight="1">
      <c r="A10" s="61"/>
      <c r="B10" s="71"/>
      <c r="C10" s="61"/>
      <c r="D10" s="72"/>
      <c r="E10" s="73"/>
      <c r="F10" s="73"/>
      <c r="G10" s="73"/>
      <c r="H10" s="73"/>
      <c r="I10" s="85"/>
      <c r="J10" s="86"/>
      <c r="K10" s="87" t="s">
        <v>23</v>
      </c>
      <c r="L10" s="77" t="str">
        <f>IF(K10="a",J8,IF(K10="b",J12,""))</f>
        <v>GUTIERREZ LAURA A</v>
      </c>
      <c r="M10" s="78"/>
      <c r="N10" s="66"/>
      <c r="O10" s="67"/>
      <c r="P10" s="66"/>
      <c r="Q10" s="68"/>
      <c r="R10" s="69"/>
    </row>
    <row r="11" spans="1:18" s="70" customFormat="1" ht="9.6" customHeight="1">
      <c r="A11" s="61">
        <v>3</v>
      </c>
      <c r="B11" s="61" t="str">
        <f>IF($D11="","",VLOOKUP($D11,'[2]Prep. Principal S'!$A$11:$J$42,6))</f>
        <v>DA</v>
      </c>
      <c r="C11" s="61">
        <f>IF($D11="","",VLOOKUP($D11,'[2]Prep. Principal S'!$A$11:$J$42,7))</f>
        <v>0</v>
      </c>
      <c r="D11" s="79">
        <v>28</v>
      </c>
      <c r="E11" s="80" t="str">
        <f>UPPER(IF($D11="","",VLOOKUP($D11,'[2]Prep. Principal S'!$A$11:$J$42,2)))</f>
        <v>LOPEZ ANDREA L</v>
      </c>
      <c r="F11" s="80"/>
      <c r="G11" s="80"/>
      <c r="H11" s="81" t="str">
        <f>IF($D11="","",VLOOKUP($D11,'[2]Prep. Principal S'!$A$11:$J$42,3))</f>
        <v>CAU</v>
      </c>
      <c r="I11" s="65"/>
      <c r="J11" s="89"/>
      <c r="K11" s="90"/>
      <c r="L11" s="83" t="s">
        <v>41</v>
      </c>
      <c r="M11" s="84"/>
      <c r="N11" s="66"/>
      <c r="O11" s="67"/>
      <c r="P11" s="66"/>
      <c r="Q11" s="68"/>
      <c r="R11" s="69"/>
    </row>
    <row r="12" spans="1:18" s="70" customFormat="1" ht="9.6" customHeight="1">
      <c r="A12" s="61"/>
      <c r="B12" s="71"/>
      <c r="C12" s="61"/>
      <c r="D12" s="72"/>
      <c r="E12" s="73"/>
      <c r="F12" s="75"/>
      <c r="G12" s="73"/>
      <c r="H12" s="75"/>
      <c r="I12" s="76" t="s">
        <v>18</v>
      </c>
      <c r="J12" s="88" t="str">
        <f>IF(I12="a",E11,IF(I12="b",E13,""))</f>
        <v>VILLEGAS MARIA C</v>
      </c>
      <c r="K12" s="91"/>
      <c r="L12" s="86"/>
      <c r="M12" s="87"/>
      <c r="N12" s="66"/>
      <c r="O12" s="67"/>
      <c r="P12" s="66"/>
      <c r="Q12" s="68"/>
      <c r="R12" s="69"/>
    </row>
    <row r="13" spans="1:18" s="70" customFormat="1" ht="9.6" customHeight="1">
      <c r="A13" s="61">
        <v>4</v>
      </c>
      <c r="B13" s="61" t="str">
        <f>IF($D13="","",VLOOKUP($D13,'[2]Prep. Principal S'!$A$11:$J$42,6))</f>
        <v>DA</v>
      </c>
      <c r="C13" s="61">
        <f>IF($D13="","",VLOOKUP($D13,'[2]Prep. Principal S'!$A$11:$J$42,7))</f>
        <v>0</v>
      </c>
      <c r="D13" s="79">
        <v>13</v>
      </c>
      <c r="E13" s="80" t="str">
        <f>UPPER(IF($D13="","",VLOOKUP($D13,'[2]Prep. Principal S'!$A$11:$J$42,2)))</f>
        <v>VILLEGAS MARIA C</v>
      </c>
      <c r="F13" s="80"/>
      <c r="G13" s="80"/>
      <c r="H13" s="81" t="str">
        <f>IF($D13="","",VLOOKUP($D13,'[2]Prep. Principal S'!$A$11:$J$42,3))</f>
        <v>ANT</v>
      </c>
      <c r="I13" s="82"/>
      <c r="J13" s="92" t="s">
        <v>19</v>
      </c>
      <c r="K13" s="67"/>
      <c r="L13" s="89"/>
      <c r="M13" s="90"/>
      <c r="N13" s="66"/>
      <c r="O13" s="67"/>
      <c r="P13" s="66"/>
      <c r="Q13" s="68"/>
      <c r="R13" s="69"/>
    </row>
    <row r="14" spans="1:18" s="70" customFormat="1" ht="9.6" customHeight="1">
      <c r="A14" s="61"/>
      <c r="B14" s="71"/>
      <c r="C14" s="61"/>
      <c r="D14" s="72"/>
      <c r="E14" s="73"/>
      <c r="F14" s="73"/>
      <c r="G14" s="73"/>
      <c r="H14" s="73"/>
      <c r="I14" s="85"/>
      <c r="J14" s="66"/>
      <c r="K14" s="67"/>
      <c r="L14" s="86"/>
      <c r="M14" s="87" t="s">
        <v>23</v>
      </c>
      <c r="N14" s="77" t="str">
        <f>IF(M14="a",L10,IF(M14="b",L18,""))</f>
        <v>GUTIERREZ LAURA A</v>
      </c>
      <c r="O14" s="78"/>
      <c r="P14" s="66"/>
      <c r="Q14" s="68"/>
      <c r="R14" s="69"/>
    </row>
    <row r="15" spans="1:18" s="70" customFormat="1" ht="9.6" customHeight="1">
      <c r="A15" s="61">
        <v>5</v>
      </c>
      <c r="B15" s="61" t="str">
        <f>IF($D15="","",VLOOKUP($D15,'[2]Prep. Principal S'!$A$11:$J$42,6))</f>
        <v>DA</v>
      </c>
      <c r="C15" s="61">
        <f>IF($D15="","",VLOOKUP($D15,'[2]Prep. Principal S'!$A$11:$J$42,7))</f>
        <v>0</v>
      </c>
      <c r="D15" s="79">
        <v>20</v>
      </c>
      <c r="E15" s="80" t="str">
        <f>UPPER(IF($D15="","",VLOOKUP($D15,'[2]Prep. Principal S'!$A$11:$J$42,2)))</f>
        <v>MATAMOROS GABRIELA</v>
      </c>
      <c r="F15" s="80"/>
      <c r="G15" s="80"/>
      <c r="H15" s="81" t="str">
        <f>IF($D15="","",VLOOKUP($D15,'[2]Prep. Principal S'!$A$11:$J$42,3))</f>
        <v>NOR</v>
      </c>
      <c r="I15" s="65"/>
      <c r="J15" s="66"/>
      <c r="K15" s="67"/>
      <c r="L15" s="66"/>
      <c r="M15" s="90"/>
      <c r="N15" s="294" t="s">
        <v>38</v>
      </c>
      <c r="O15" s="90"/>
      <c r="P15" s="66"/>
      <c r="Q15" s="68"/>
      <c r="R15" s="69"/>
    </row>
    <row r="16" spans="1:18" s="70" customFormat="1" ht="9.6" customHeight="1">
      <c r="A16" s="61"/>
      <c r="B16" s="71"/>
      <c r="C16" s="61"/>
      <c r="D16" s="72"/>
      <c r="E16" s="73"/>
      <c r="F16" s="75"/>
      <c r="G16" s="73"/>
      <c r="H16" s="75"/>
      <c r="I16" s="76" t="s">
        <v>18</v>
      </c>
      <c r="J16" s="88" t="str">
        <f>IF(I16="a",E15,IF(I16="b",E17,""))</f>
        <v>SILVA ANDREA X</v>
      </c>
      <c r="K16" s="78"/>
      <c r="L16" s="66"/>
      <c r="M16" s="90"/>
      <c r="N16" s="88"/>
      <c r="O16" s="90"/>
      <c r="P16" s="66"/>
      <c r="Q16" s="68"/>
      <c r="R16" s="69"/>
    </row>
    <row r="17" spans="1:18" s="70" customFormat="1" ht="9.6" customHeight="1">
      <c r="A17" s="61">
        <v>6</v>
      </c>
      <c r="B17" s="61" t="str">
        <f>IF($D17="","",VLOOKUP($D17,'[2]Prep. Principal S'!$A$11:$J$42,6))</f>
        <v>DA</v>
      </c>
      <c r="C17" s="61">
        <f>IF($D17="","",VLOOKUP($D17,'[2]Prep. Principal S'!$A$11:$J$42,7))</f>
        <v>0</v>
      </c>
      <c r="D17" s="79">
        <v>14</v>
      </c>
      <c r="E17" s="80" t="str">
        <f>UPPER(IF($D17="","",VLOOKUP($D17,'[2]Prep. Principal S'!$A$11:$J$42,2)))</f>
        <v>SILVA ANDREA X</v>
      </c>
      <c r="F17" s="80"/>
      <c r="G17" s="80"/>
      <c r="H17" s="81" t="str">
        <f>IF($D17="","",VLOOKUP($D17,'[2]Prep. Principal S'!$A$11:$J$42,3))</f>
        <v>BOY</v>
      </c>
      <c r="I17" s="82"/>
      <c r="J17" s="83" t="s">
        <v>20</v>
      </c>
      <c r="K17" s="84"/>
      <c r="L17" s="66"/>
      <c r="M17" s="90"/>
      <c r="N17" s="88"/>
      <c r="O17" s="90"/>
      <c r="P17" s="66"/>
      <c r="Q17" s="68"/>
      <c r="R17" s="69"/>
    </row>
    <row r="18" spans="1:18" s="70" customFormat="1" ht="9.6" customHeight="1">
      <c r="A18" s="61"/>
      <c r="B18" s="71"/>
      <c r="C18" s="61"/>
      <c r="D18" s="72"/>
      <c r="E18" s="73"/>
      <c r="F18" s="73"/>
      <c r="G18" s="73"/>
      <c r="H18" s="73"/>
      <c r="I18" s="85"/>
      <c r="J18" s="86"/>
      <c r="K18" s="87" t="s">
        <v>21</v>
      </c>
      <c r="L18" s="77" t="str">
        <f>IF(K18="a",J16,IF(K18="b",J20,""))</f>
        <v>OSORIO VALENTINA</v>
      </c>
      <c r="M18" s="91"/>
      <c r="N18" s="88"/>
      <c r="O18" s="90"/>
      <c r="P18" s="66"/>
      <c r="Q18" s="68"/>
      <c r="R18" s="69"/>
    </row>
    <row r="19" spans="1:18" s="70" customFormat="1" ht="9.6" customHeight="1">
      <c r="A19" s="61">
        <v>7</v>
      </c>
      <c r="B19" s="61" t="str">
        <f>IF($D19="","",VLOOKUP($D19,'[2]Prep. Principal S'!$A$11:$J$42,6))</f>
        <v>DA</v>
      </c>
      <c r="C19" s="61">
        <f>IF($D19="","",VLOOKUP($D19,'[2]Prep. Principal S'!$A$11:$J$42,7))</f>
        <v>0</v>
      </c>
      <c r="D19" s="79">
        <v>22</v>
      </c>
      <c r="E19" s="80" t="str">
        <f>UPPER(IF($D19="","",VLOOKUP($D19,'[2]Prep. Principal S'!$A$11:$J$42,2)))</f>
        <v>PERDOMO TATIANA</v>
      </c>
      <c r="F19" s="80"/>
      <c r="G19" s="80"/>
      <c r="H19" s="81" t="str">
        <f>IF($D19="","",VLOOKUP($D19,'[2]Prep. Principal S'!$A$11:$J$42,3))</f>
        <v>RIS</v>
      </c>
      <c r="I19" s="65"/>
      <c r="J19" s="89"/>
      <c r="K19" s="90"/>
      <c r="L19" s="83" t="s">
        <v>30</v>
      </c>
      <c r="M19" s="93"/>
      <c r="N19" s="88"/>
      <c r="O19" s="90"/>
      <c r="P19" s="66"/>
      <c r="Q19" s="68"/>
      <c r="R19" s="69"/>
    </row>
    <row r="20" spans="1:18" s="70" customFormat="1" ht="9.6" customHeight="1">
      <c r="A20" s="61"/>
      <c r="B20" s="71"/>
      <c r="C20" s="61" t="str">
        <f>IF($D20="","",VLOOKUP($D20,'[2]Prep. Principal S'!$A$11:$J$42,7))</f>
        <v/>
      </c>
      <c r="D20" s="72"/>
      <c r="E20" s="73"/>
      <c r="F20" s="75"/>
      <c r="G20" s="73"/>
      <c r="H20" s="75"/>
      <c r="I20" s="76" t="s">
        <v>21</v>
      </c>
      <c r="J20" s="77" t="str">
        <f>IF(I20="a",E19,IF(I20="b",E21,""))</f>
        <v>OSORIO VALENTINA</v>
      </c>
      <c r="K20" s="91"/>
      <c r="L20" s="86"/>
      <c r="M20" s="94"/>
      <c r="N20" s="88"/>
      <c r="O20" s="90"/>
      <c r="P20" s="66"/>
      <c r="Q20" s="68"/>
      <c r="R20" s="69"/>
    </row>
    <row r="21" spans="1:18" s="70" customFormat="1" ht="9.6" customHeight="1">
      <c r="A21" s="60">
        <v>8</v>
      </c>
      <c r="B21" s="61" t="str">
        <f>IF($D21="","",VLOOKUP($D21,'[2]Prep. Principal S'!$A$11:$J$42,6))</f>
        <v>DA</v>
      </c>
      <c r="C21" s="61">
        <f>IF($D21="","",VLOOKUP($D21,'[2]Prep. Principal S'!$A$11:$J$42,7))</f>
        <v>55</v>
      </c>
      <c r="D21" s="62">
        <v>7</v>
      </c>
      <c r="E21" s="63" t="str">
        <f>UPPER(IF($D21="","",VLOOKUP($D21,'[2]Prep. Principal S'!$A$11:$J$42,2)))</f>
        <v>OSORIO VALENTINA</v>
      </c>
      <c r="F21" s="63"/>
      <c r="G21" s="63"/>
      <c r="H21" s="64" t="str">
        <f>IF($D21="","",VLOOKUP($D21,'[2]Prep. Principal S'!$A$11:$J$42,3))</f>
        <v>SAN</v>
      </c>
      <c r="I21" s="95"/>
      <c r="J21" s="92" t="s">
        <v>22</v>
      </c>
      <c r="K21" s="67"/>
      <c r="L21" s="89"/>
      <c r="M21" s="96"/>
      <c r="N21" s="88"/>
      <c r="O21" s="90"/>
      <c r="P21" s="66"/>
      <c r="Q21" s="68"/>
      <c r="R21" s="69"/>
    </row>
    <row r="22" spans="1:18" s="70" customFormat="1" ht="9.6" customHeight="1">
      <c r="A22" s="61"/>
      <c r="B22" s="61"/>
      <c r="C22" s="61"/>
      <c r="D22" s="71"/>
      <c r="E22" s="73"/>
      <c r="F22" s="73"/>
      <c r="G22" s="73"/>
      <c r="H22" s="73"/>
      <c r="I22" s="85"/>
      <c r="J22" s="66"/>
      <c r="K22" s="67"/>
      <c r="L22" s="89"/>
      <c r="M22" s="96"/>
      <c r="N22" s="295"/>
      <c r="O22" s="87" t="s">
        <v>23</v>
      </c>
      <c r="P22" s="77" t="str">
        <f>IF(O22="a",N14,IF(O22="b",N30,""))</f>
        <v>GUTIERREZ LAURA A</v>
      </c>
      <c r="Q22" s="97"/>
      <c r="R22" s="69"/>
    </row>
    <row r="23" spans="1:18" s="70" customFormat="1" ht="9.6" customHeight="1">
      <c r="A23" s="60">
        <v>9</v>
      </c>
      <c r="B23" s="61" t="str">
        <f>IF($D23="","",VLOOKUP($D23,'[2]Prep. Principal S'!$A$11:$J$42,6))</f>
        <v>DA</v>
      </c>
      <c r="C23" s="61">
        <f>IF($D23="","",VLOOKUP($D23,'[2]Prep. Principal S'!$A$11:$J$42,7))</f>
        <v>27</v>
      </c>
      <c r="D23" s="62">
        <v>4</v>
      </c>
      <c r="E23" s="63" t="str">
        <f>UPPER(IF($D23="","",VLOOKUP($D23,'[2]Prep. Principal S'!$A$11:$J$42,2)))</f>
        <v>SANTIAGO DANA K</v>
      </c>
      <c r="F23" s="63"/>
      <c r="G23" s="63"/>
      <c r="H23" s="64" t="str">
        <f>IF($D23="","",VLOOKUP($D23,'[2]Prep. Principal S'!$A$11:$J$42,3))</f>
        <v>ATL</v>
      </c>
      <c r="I23" s="65"/>
      <c r="J23" s="66"/>
      <c r="K23" s="67"/>
      <c r="L23" s="66"/>
      <c r="M23" s="67"/>
      <c r="N23" s="73"/>
      <c r="O23" s="90"/>
      <c r="P23" s="92" t="s">
        <v>85</v>
      </c>
      <c r="Q23" s="98"/>
      <c r="R23" s="69"/>
    </row>
    <row r="24" spans="1:18" s="70" customFormat="1" ht="9.6" customHeight="1">
      <c r="A24" s="61"/>
      <c r="B24" s="71"/>
      <c r="C24" s="61"/>
      <c r="D24" s="72"/>
      <c r="E24" s="73"/>
      <c r="F24" s="74"/>
      <c r="G24" s="73"/>
      <c r="H24" s="75"/>
      <c r="I24" s="76" t="s">
        <v>17</v>
      </c>
      <c r="J24" s="77" t="str">
        <f>IF(I24="a",E23,IF(I24="b",E25,""))</f>
        <v>SANTIAGO DANA K</v>
      </c>
      <c r="K24" s="78"/>
      <c r="L24" s="66"/>
      <c r="M24" s="67"/>
      <c r="N24" s="73"/>
      <c r="O24" s="90"/>
      <c r="P24" s="99"/>
      <c r="Q24" s="98"/>
      <c r="R24" s="69"/>
    </row>
    <row r="25" spans="1:18" s="70" customFormat="1" ht="9.6" customHeight="1">
      <c r="A25" s="61">
        <v>10</v>
      </c>
      <c r="B25" s="61">
        <f>IF($D25="","",VLOOKUP($D25,'[2]Prep. Principal S'!$A$11:$J$42,6))</f>
        <v>0</v>
      </c>
      <c r="C25" s="61">
        <f>IF($D25="","",VLOOKUP($D25,'[2]Prep. Principal S'!$A$11:$J$42,7))</f>
        <v>0</v>
      </c>
      <c r="D25" s="79">
        <v>29</v>
      </c>
      <c r="E25" s="80" t="str">
        <f>UPPER(IF($D25="","",VLOOKUP($D25,'[2]Prep. Principal S'!$A$11:$J$42,2)))</f>
        <v>BYE</v>
      </c>
      <c r="F25" s="80"/>
      <c r="G25" s="80"/>
      <c r="H25" s="81">
        <f>IF($D25="","",VLOOKUP($D25,'[2]Prep. Principal S'!$A$11:$J$42,3))</f>
        <v>0</v>
      </c>
      <c r="I25" s="82"/>
      <c r="J25" s="83"/>
      <c r="K25" s="84"/>
      <c r="L25" s="66"/>
      <c r="M25" s="67"/>
      <c r="N25" s="73"/>
      <c r="O25" s="90"/>
      <c r="P25" s="99"/>
      <c r="Q25" s="98"/>
      <c r="R25" s="69"/>
    </row>
    <row r="26" spans="1:18" s="70" customFormat="1" ht="9.6" customHeight="1">
      <c r="A26" s="61"/>
      <c r="B26" s="71"/>
      <c r="C26" s="61"/>
      <c r="D26" s="72"/>
      <c r="E26" s="73"/>
      <c r="F26" s="73"/>
      <c r="G26" s="73"/>
      <c r="H26" s="73"/>
      <c r="I26" s="85"/>
      <c r="J26" s="86"/>
      <c r="K26" s="87" t="s">
        <v>17</v>
      </c>
      <c r="L26" s="77" t="str">
        <f>IF(K26="a",J24,IF(K26="b",J28,""))</f>
        <v>SANTIAGO DANA K</v>
      </c>
      <c r="M26" s="78"/>
      <c r="N26" s="73"/>
      <c r="O26" s="90"/>
      <c r="P26" s="99"/>
      <c r="Q26" s="98"/>
      <c r="R26" s="69"/>
    </row>
    <row r="27" spans="1:18" s="70" customFormat="1" ht="9.6" customHeight="1">
      <c r="A27" s="61">
        <v>11</v>
      </c>
      <c r="B27" s="61" t="str">
        <f>IF($D27="","",VLOOKUP($D27,'[2]Prep. Principal S'!$A$11:$J$42,6))</f>
        <v>DA</v>
      </c>
      <c r="C27" s="61">
        <f>IF($D27="","",VLOOKUP($D27,'[2]Prep. Principal S'!$A$11:$J$42,7))</f>
        <v>0</v>
      </c>
      <c r="D27" s="79">
        <v>17</v>
      </c>
      <c r="E27" s="80" t="str">
        <f>UPPER(IF($D27="","",VLOOKUP($D27,'[2]Prep. Principal S'!$A$11:$J$42,2)))</f>
        <v>ORTIZ LAURA L</v>
      </c>
      <c r="F27" s="80"/>
      <c r="G27" s="80"/>
      <c r="H27" s="81" t="str">
        <f>IF($D27="","",VLOOKUP($D27,'[2]Prep. Principal S'!$A$11:$J$42,3))</f>
        <v>CUN</v>
      </c>
      <c r="I27" s="65"/>
      <c r="J27" s="89"/>
      <c r="K27" s="90"/>
      <c r="L27" s="83" t="s">
        <v>55</v>
      </c>
      <c r="M27" s="84"/>
      <c r="N27" s="73"/>
      <c r="O27" s="90"/>
      <c r="P27" s="99"/>
      <c r="Q27" s="98"/>
      <c r="R27" s="69"/>
    </row>
    <row r="28" spans="1:18" s="70" customFormat="1" ht="9.6" customHeight="1">
      <c r="A28" s="61"/>
      <c r="B28" s="71"/>
      <c r="C28" s="61"/>
      <c r="D28" s="100"/>
      <c r="E28" s="73"/>
      <c r="F28" s="75"/>
      <c r="G28" s="73"/>
      <c r="H28" s="75"/>
      <c r="I28" s="76" t="s">
        <v>23</v>
      </c>
      <c r="J28" s="88" t="str">
        <f>IF(I28="a",E27,IF(I28="b",E29,""))</f>
        <v>ORTIZ LAURA L</v>
      </c>
      <c r="K28" s="91"/>
      <c r="L28" s="86"/>
      <c r="M28" s="87"/>
      <c r="N28" s="73"/>
      <c r="O28" s="90"/>
      <c r="P28" s="99"/>
      <c r="Q28" s="98"/>
      <c r="R28" s="69"/>
    </row>
    <row r="29" spans="1:18" s="70" customFormat="1" ht="9.6" customHeight="1">
      <c r="A29" s="61">
        <v>12</v>
      </c>
      <c r="B29" s="61" t="str">
        <f>IF($D29="","",VLOOKUP($D29,'[2]Prep. Principal S'!$A$11:$J$42,6))</f>
        <v>DA</v>
      </c>
      <c r="C29" s="61">
        <f>IF($D29="","",VLOOKUP($D29,'[2]Prep. Principal S'!$A$11:$J$42,7))</f>
        <v>0</v>
      </c>
      <c r="D29" s="79">
        <v>24</v>
      </c>
      <c r="E29" s="80" t="str">
        <f>UPPER(IF($D29="","",VLOOKUP($D29,'[2]Prep. Principal S'!$A$11:$J$42,2)))</f>
        <v>CALA MARIA S</v>
      </c>
      <c r="F29" s="80"/>
      <c r="G29" s="80"/>
      <c r="H29" s="81" t="str">
        <f>IF($D29="","",VLOOKUP($D29,'[2]Prep. Principal S'!$A$11:$J$42,3))</f>
        <v>SUC</v>
      </c>
      <c r="I29" s="82"/>
      <c r="J29" s="92" t="s">
        <v>24</v>
      </c>
      <c r="K29" s="67"/>
      <c r="L29" s="89"/>
      <c r="M29" s="90"/>
      <c r="N29" s="73"/>
      <c r="O29" s="90"/>
      <c r="P29" s="99"/>
      <c r="Q29" s="98"/>
      <c r="R29" s="69"/>
    </row>
    <row r="30" spans="1:18" s="70" customFormat="1" ht="9.6" customHeight="1">
      <c r="A30" s="61"/>
      <c r="B30" s="71"/>
      <c r="C30" s="61"/>
      <c r="D30" s="72"/>
      <c r="E30" s="73"/>
      <c r="F30" s="73"/>
      <c r="G30" s="73"/>
      <c r="H30" s="73"/>
      <c r="I30" s="85"/>
      <c r="J30" s="66"/>
      <c r="K30" s="67"/>
      <c r="L30" s="86"/>
      <c r="M30" s="87" t="s">
        <v>21</v>
      </c>
      <c r="N30" s="88" t="str">
        <f>IF(M30="a",L26,IF(M30="b",L34,""))</f>
        <v>MORA ANGIE N</v>
      </c>
      <c r="O30" s="91"/>
      <c r="P30" s="99"/>
      <c r="Q30" s="98"/>
      <c r="R30" s="69"/>
    </row>
    <row r="31" spans="1:18" s="70" customFormat="1" ht="9.6" customHeight="1">
      <c r="A31" s="61">
        <v>13</v>
      </c>
      <c r="B31" s="61" t="str">
        <f>IF($D31="","",VLOOKUP($D31,'[2]Prep. Principal S'!$A$11:$J$42,6))</f>
        <v>DA</v>
      </c>
      <c r="C31" s="61">
        <f>IF($D31="","",VLOOKUP($D31,'[2]Prep. Principal S'!$A$11:$J$42,7))</f>
        <v>0</v>
      </c>
      <c r="D31" s="79">
        <v>25</v>
      </c>
      <c r="E31" s="80" t="str">
        <f>UPPER(IF($D31="","",VLOOKUP($D31,'[2]Prep. Principal S'!$A$11:$J$42,2)))</f>
        <v>MORA ANGIE N</v>
      </c>
      <c r="F31" s="80"/>
      <c r="G31" s="80"/>
      <c r="H31" s="81" t="str">
        <f>IF($D31="","",VLOOKUP($D31,'[2]Prep. Principal S'!$A$11:$J$42,3))</f>
        <v>TOL</v>
      </c>
      <c r="I31" s="65"/>
      <c r="J31" s="66"/>
      <c r="K31" s="67"/>
      <c r="L31" s="66"/>
      <c r="M31" s="90"/>
      <c r="N31" s="83" t="s">
        <v>63</v>
      </c>
      <c r="O31" s="96"/>
      <c r="P31" s="99"/>
      <c r="Q31" s="98"/>
      <c r="R31" s="69"/>
    </row>
    <row r="32" spans="1:18" s="70" customFormat="1" ht="9.6" customHeight="1">
      <c r="A32" s="61"/>
      <c r="B32" s="71"/>
      <c r="C32" s="61"/>
      <c r="D32" s="72"/>
      <c r="E32" s="73"/>
      <c r="F32" s="75"/>
      <c r="G32" s="73"/>
      <c r="H32" s="75"/>
      <c r="I32" s="76" t="s">
        <v>23</v>
      </c>
      <c r="J32" s="88" t="str">
        <f>IF(I32="a",E31,IF(I32="b",E33,""))</f>
        <v>MORA ANGIE N</v>
      </c>
      <c r="K32" s="78"/>
      <c r="L32" s="66"/>
      <c r="M32" s="90"/>
      <c r="N32" s="89"/>
      <c r="O32" s="96"/>
      <c r="P32" s="99"/>
      <c r="Q32" s="98"/>
      <c r="R32" s="69"/>
    </row>
    <row r="33" spans="1:18" s="70" customFormat="1" ht="9.6" customHeight="1">
      <c r="A33" s="61">
        <v>14</v>
      </c>
      <c r="B33" s="61" t="str">
        <f>IF($D33="","",VLOOKUP($D33,'[2]Prep. Principal S'!$A$11:$J$42,6))</f>
        <v>DA</v>
      </c>
      <c r="C33" s="61">
        <f>IF($D33="","",VLOOKUP($D33,'[2]Prep. Principal S'!$A$11:$J$42,7))</f>
        <v>0</v>
      </c>
      <c r="D33" s="79">
        <v>15</v>
      </c>
      <c r="E33" s="80" t="str">
        <f>UPPER(IF($D33="","",VLOOKUP($D33,'[2]Prep. Principal S'!$A$11:$J$42,2)))</f>
        <v>RODRIGUEZ NATALIA S</v>
      </c>
      <c r="F33" s="80"/>
      <c r="G33" s="80"/>
      <c r="H33" s="81" t="str">
        <f>IF($D33="","",VLOOKUP($D33,'[2]Prep. Principal S'!$A$11:$J$42,3))</f>
        <v>CES</v>
      </c>
      <c r="I33" s="82"/>
      <c r="J33" s="83" t="s">
        <v>25</v>
      </c>
      <c r="K33" s="84"/>
      <c r="L33" s="66"/>
      <c r="M33" s="90"/>
      <c r="N33" s="89"/>
      <c r="O33" s="96"/>
      <c r="P33" s="99"/>
      <c r="Q33" s="98"/>
      <c r="R33" s="69"/>
    </row>
    <row r="34" spans="1:18" s="70" customFormat="1" ht="9.6" customHeight="1">
      <c r="A34" s="61"/>
      <c r="B34" s="71"/>
      <c r="C34" s="61"/>
      <c r="D34" s="72"/>
      <c r="E34" s="73"/>
      <c r="F34" s="73"/>
      <c r="G34" s="73"/>
      <c r="H34" s="73"/>
      <c r="I34" s="85"/>
      <c r="J34" s="86"/>
      <c r="K34" s="87" t="s">
        <v>23</v>
      </c>
      <c r="L34" s="88" t="str">
        <f>IF(K34="a",J32,IF(K34="b",J36,""))</f>
        <v>MORA ANGIE N</v>
      </c>
      <c r="M34" s="91"/>
      <c r="N34" s="89"/>
      <c r="O34" s="96"/>
      <c r="P34" s="99"/>
      <c r="Q34" s="98"/>
      <c r="R34" s="69"/>
    </row>
    <row r="35" spans="1:18" s="70" customFormat="1" ht="9.6" customHeight="1">
      <c r="A35" s="61">
        <v>15</v>
      </c>
      <c r="B35" s="61" t="str">
        <f>IF($D35="","",VLOOKUP($D35,'[2]Prep. Principal S'!$A$11:$J$42,6))</f>
        <v>DA</v>
      </c>
      <c r="C35" s="61">
        <f>IF($D35="","",VLOOKUP($D35,'[2]Prep. Principal S'!$A$11:$J$42,7))</f>
        <v>0</v>
      </c>
      <c r="D35" s="79">
        <v>18</v>
      </c>
      <c r="E35" s="80" t="str">
        <f>UPPER(IF($D35="","",VLOOKUP($D35,'[2]Prep. Principal S'!$A$11:$J$42,2)))</f>
        <v>MONROY SHARA V</v>
      </c>
      <c r="F35" s="80"/>
      <c r="G35" s="80"/>
      <c r="H35" s="81" t="str">
        <f>IF($D35="","",VLOOKUP($D35,'[2]Prep. Principal S'!$A$11:$J$42,3))</f>
        <v>HUI</v>
      </c>
      <c r="I35" s="65"/>
      <c r="J35" s="89"/>
      <c r="K35" s="90"/>
      <c r="L35" s="83" t="s">
        <v>24</v>
      </c>
      <c r="M35" s="93"/>
      <c r="N35" s="89"/>
      <c r="O35" s="96"/>
      <c r="P35" s="99"/>
      <c r="Q35" s="98"/>
      <c r="R35" s="69"/>
    </row>
    <row r="36" spans="1:18" s="70" customFormat="1" ht="9.6" customHeight="1">
      <c r="A36" s="61"/>
      <c r="B36" s="71"/>
      <c r="C36" s="61"/>
      <c r="D36" s="72"/>
      <c r="E36" s="73"/>
      <c r="F36" s="75"/>
      <c r="G36" s="73"/>
      <c r="H36" s="75"/>
      <c r="I36" s="76" t="s">
        <v>21</v>
      </c>
      <c r="J36" s="77" t="str">
        <f>IF(I36="a",E35,IF(I36="b",E37,""))</f>
        <v>MEDINA PAULA A</v>
      </c>
      <c r="K36" s="91"/>
      <c r="L36" s="86"/>
      <c r="M36" s="94"/>
      <c r="N36" s="89"/>
      <c r="O36" s="96"/>
      <c r="P36" s="99"/>
      <c r="Q36" s="98"/>
      <c r="R36" s="69"/>
    </row>
    <row r="37" spans="1:18" s="70" customFormat="1" ht="9.6" customHeight="1">
      <c r="A37" s="60">
        <v>16</v>
      </c>
      <c r="B37" s="61" t="str">
        <f>IF($D37="","",VLOOKUP($D37,'[2]Prep. Principal S'!$A$11:$J$42,6))</f>
        <v>DA</v>
      </c>
      <c r="C37" s="61">
        <f>IF($D37="","",VLOOKUP($D37,'[2]Prep. Principal S'!$A$11:$J$42,7))</f>
        <v>50</v>
      </c>
      <c r="D37" s="62">
        <v>6</v>
      </c>
      <c r="E37" s="63" t="str">
        <f>UPPER(IF($D37="","",VLOOKUP($D37,'[2]Prep. Principal S'!$A$11:$J$42,2)))</f>
        <v>MEDINA PAULA A</v>
      </c>
      <c r="F37" s="63"/>
      <c r="G37" s="63"/>
      <c r="H37" s="64" t="str">
        <f>IF($D37="","",VLOOKUP($D37,'[2]Prep. Principal S'!$A$11:$J$42,3))</f>
        <v>MET</v>
      </c>
      <c r="I37" s="95"/>
      <c r="J37" s="92" t="s">
        <v>19</v>
      </c>
      <c r="K37" s="67"/>
      <c r="L37" s="89"/>
      <c r="M37" s="96"/>
      <c r="N37" s="96"/>
      <c r="O37" s="96"/>
      <c r="P37" s="99"/>
      <c r="Q37" s="98"/>
      <c r="R37" s="69"/>
    </row>
    <row r="38" spans="1:18" s="70" customFormat="1" ht="9.6" customHeight="1">
      <c r="A38" s="61"/>
      <c r="B38" s="71"/>
      <c r="C38" s="61"/>
      <c r="D38" s="71"/>
      <c r="E38" s="73"/>
      <c r="F38" s="73"/>
      <c r="G38" s="73"/>
      <c r="H38" s="73"/>
      <c r="I38" s="85"/>
      <c r="J38" s="66"/>
      <c r="K38" s="67"/>
      <c r="L38" s="89"/>
      <c r="M38" s="96"/>
      <c r="N38" s="101" t="s">
        <v>26</v>
      </c>
      <c r="O38" s="102" t="s">
        <v>17</v>
      </c>
      <c r="P38" s="77" t="str">
        <f>IF(O38="a",P22,IF(O38="b",P54,""))</f>
        <v>GUTIERREZ LAURA A</v>
      </c>
      <c r="Q38" s="103"/>
      <c r="R38" s="69"/>
    </row>
    <row r="39" spans="1:18" s="70" customFormat="1" ht="9.6" customHeight="1">
      <c r="A39" s="60">
        <v>17</v>
      </c>
      <c r="B39" s="61" t="str">
        <f>IF($D39="","",VLOOKUP($D39,'[2]Prep. Principal S'!$A$11:$J$42,6))</f>
        <v>DA</v>
      </c>
      <c r="C39" s="61">
        <f>IF($D39="","",VLOOKUP($D39,'[2]Prep. Principal S'!$A$11:$J$42,7))</f>
        <v>34</v>
      </c>
      <c r="D39" s="62">
        <v>5</v>
      </c>
      <c r="E39" s="63" t="str">
        <f>UPPER(IF($D39="","",VLOOKUP($D39,'[2]Prep. Principal S'!$A$11:$J$42,2)))</f>
        <v xml:space="preserve">CASTELLAR SOFIA </v>
      </c>
      <c r="F39" s="63"/>
      <c r="G39" s="63"/>
      <c r="H39" s="64" t="str">
        <f>IF($D39="","",VLOOKUP($D39,'[2]Prep. Principal S'!$A$11:$J$42,3))</f>
        <v>BOL</v>
      </c>
      <c r="I39" s="65"/>
      <c r="J39" s="66"/>
      <c r="K39" s="67"/>
      <c r="L39" s="66"/>
      <c r="M39" s="67"/>
      <c r="N39" s="66"/>
      <c r="O39" s="67"/>
      <c r="P39" s="104" t="s">
        <v>168</v>
      </c>
      <c r="Q39" s="98"/>
      <c r="R39" s="69"/>
    </row>
    <row r="40" spans="1:18" s="70" customFormat="1" ht="9.6" customHeight="1">
      <c r="A40" s="61"/>
      <c r="B40" s="71"/>
      <c r="C40" s="61"/>
      <c r="D40" s="72"/>
      <c r="E40" s="73"/>
      <c r="F40" s="74"/>
      <c r="G40" s="73"/>
      <c r="H40" s="75"/>
      <c r="I40" s="76" t="s">
        <v>18</v>
      </c>
      <c r="J40" s="88" t="str">
        <f>IF(I40="a",E39,IF(I40="b",E41,""))</f>
        <v>COLLAZOS ANA M</v>
      </c>
      <c r="K40" s="78"/>
      <c r="L40" s="66"/>
      <c r="M40" s="67"/>
      <c r="N40" s="66"/>
      <c r="O40" s="67"/>
      <c r="P40" s="173"/>
      <c r="Q40" s="106"/>
      <c r="R40" s="69"/>
    </row>
    <row r="41" spans="1:18" s="70" customFormat="1" ht="9.6" customHeight="1">
      <c r="A41" s="61">
        <v>18</v>
      </c>
      <c r="B41" s="61" t="str">
        <f>IF($D41="","",VLOOKUP($D41,'[2]Prep. Principal S'!$A$11:$J$42,6))</f>
        <v>DA</v>
      </c>
      <c r="C41" s="61">
        <f>IF($D41="","",VLOOKUP($D41,'[2]Prep. Principal S'!$A$11:$J$42,7))</f>
        <v>0</v>
      </c>
      <c r="D41" s="79">
        <v>19</v>
      </c>
      <c r="E41" s="80" t="str">
        <f>UPPER(IF($D41="","",VLOOKUP($D41,'[2]Prep. Principal S'!$A$11:$J$42,2)))</f>
        <v>COLLAZOS ANA M</v>
      </c>
      <c r="F41" s="80"/>
      <c r="G41" s="80"/>
      <c r="H41" s="81" t="str">
        <f>IF($D41="","",VLOOKUP($D41,'[2]Prep. Principal S'!$A$11:$J$42,3))</f>
        <v>MET</v>
      </c>
      <c r="I41" s="82"/>
      <c r="J41" s="83" t="s">
        <v>27</v>
      </c>
      <c r="K41" s="84"/>
      <c r="L41" s="66"/>
      <c r="M41" s="67"/>
      <c r="N41" s="66"/>
      <c r="O41" s="67"/>
      <c r="P41" s="99"/>
      <c r="Q41" s="98"/>
      <c r="R41" s="69"/>
    </row>
    <row r="42" spans="1:18" s="70" customFormat="1" ht="9.6" customHeight="1">
      <c r="A42" s="61"/>
      <c r="B42" s="71"/>
      <c r="C42" s="61"/>
      <c r="D42" s="72"/>
      <c r="E42" s="73"/>
      <c r="F42" s="73"/>
      <c r="G42" s="73"/>
      <c r="H42" s="73"/>
      <c r="I42" s="85"/>
      <c r="J42" s="86"/>
      <c r="K42" s="87" t="s">
        <v>21</v>
      </c>
      <c r="L42" s="88" t="str">
        <f>IF(K42="a",J40,IF(K42="b",J44,""))</f>
        <v>PEÑA ISABELA</v>
      </c>
      <c r="M42" s="78"/>
      <c r="N42" s="66"/>
      <c r="O42" s="67"/>
      <c r="P42" s="99"/>
      <c r="Q42" s="98"/>
      <c r="R42" s="69"/>
    </row>
    <row r="43" spans="1:18" s="70" customFormat="1" ht="9.6" customHeight="1">
      <c r="A43" s="61">
        <v>19</v>
      </c>
      <c r="B43" s="61" t="str">
        <f>IF($D43="","",VLOOKUP($D43,'[2]Prep. Principal S'!$A$11:$J$42,6))</f>
        <v>DA</v>
      </c>
      <c r="C43" s="61">
        <f>IF($D43="","",VLOOKUP($D43,'[2]Prep. Principal S'!$A$11:$J$42,7))</f>
        <v>79</v>
      </c>
      <c r="D43" s="79">
        <v>9</v>
      </c>
      <c r="E43" s="80" t="str">
        <f>UPPER(IF($D43="","",VLOOKUP($D43,'[2]Prep. Principal S'!$A$11:$J$42,2)))</f>
        <v>PEÑA ISABELA</v>
      </c>
      <c r="F43" s="80"/>
      <c r="G43" s="80"/>
      <c r="H43" s="81" t="str">
        <f>IF($D43="","",VLOOKUP($D43,'[2]Prep. Principal S'!$A$11:$J$42,3))</f>
        <v>ATL</v>
      </c>
      <c r="I43" s="65"/>
      <c r="J43" s="89"/>
      <c r="K43" s="90"/>
      <c r="L43" s="83" t="s">
        <v>57</v>
      </c>
      <c r="M43" s="84"/>
      <c r="N43" s="66"/>
      <c r="O43" s="67"/>
      <c r="P43" s="99"/>
      <c r="Q43" s="98"/>
      <c r="R43" s="69"/>
    </row>
    <row r="44" spans="1:18" s="70" customFormat="1" ht="9.6" customHeight="1">
      <c r="A44" s="61"/>
      <c r="B44" s="71"/>
      <c r="C44" s="61"/>
      <c r="D44" s="72"/>
      <c r="E44" s="73"/>
      <c r="F44" s="75"/>
      <c r="G44" s="73"/>
      <c r="H44" s="75"/>
      <c r="I44" s="76" t="s">
        <v>23</v>
      </c>
      <c r="J44" s="88" t="str">
        <f>IF(I44="a",E43,IF(I44="b",E45,""))</f>
        <v>PEÑA ISABELA</v>
      </c>
      <c r="K44" s="91"/>
      <c r="L44" s="86"/>
      <c r="M44" s="87"/>
      <c r="N44" s="66"/>
      <c r="O44" s="67"/>
      <c r="P44" s="99"/>
      <c r="Q44" s="98"/>
      <c r="R44" s="69"/>
    </row>
    <row r="45" spans="1:18" s="70" customFormat="1" ht="9.6" customHeight="1">
      <c r="A45" s="61">
        <v>20</v>
      </c>
      <c r="B45" s="61" t="str">
        <f>IF($D45="","",VLOOKUP($D45,'[2]Prep. Principal S'!$A$11:$J$42,6))</f>
        <v>DA</v>
      </c>
      <c r="C45" s="61">
        <f>IF($D45="","",VLOOKUP($D45,'[2]Prep. Principal S'!$A$11:$J$42,7))</f>
        <v>0</v>
      </c>
      <c r="D45" s="79">
        <v>21</v>
      </c>
      <c r="E45" s="80" t="str">
        <f>UPPER(IF($D45="","",VLOOKUP($D45,'[2]Prep. Principal S'!$A$11:$J$42,2)))</f>
        <v>PERALES EYLIN Y</v>
      </c>
      <c r="F45" s="80"/>
      <c r="G45" s="80"/>
      <c r="H45" s="81" t="str">
        <f>IF($D45="","",VLOOKUP($D45,'[2]Prep. Principal S'!$A$11:$J$42,3))</f>
        <v>NOR</v>
      </c>
      <c r="I45" s="82"/>
      <c r="J45" s="92" t="s">
        <v>28</v>
      </c>
      <c r="K45" s="67"/>
      <c r="L45" s="89"/>
      <c r="M45" s="90"/>
      <c r="N45" s="66"/>
      <c r="O45" s="67"/>
      <c r="P45" s="99"/>
      <c r="Q45" s="98"/>
      <c r="R45" s="69"/>
    </row>
    <row r="46" spans="1:18" s="70" customFormat="1" ht="9.6" customHeight="1">
      <c r="A46" s="61"/>
      <c r="B46" s="71"/>
      <c r="C46" s="61"/>
      <c r="D46" s="72"/>
      <c r="E46" s="73"/>
      <c r="F46" s="73"/>
      <c r="G46" s="73"/>
      <c r="H46" s="73"/>
      <c r="I46" s="85"/>
      <c r="J46" s="66"/>
      <c r="K46" s="67"/>
      <c r="L46" s="86"/>
      <c r="M46" s="87" t="s">
        <v>18</v>
      </c>
      <c r="N46" s="77" t="str">
        <f>IF(M46="a",L42,IF(M46="b",L50,""))</f>
        <v>LOSADA VALENTINA</v>
      </c>
      <c r="O46" s="78"/>
      <c r="P46" s="99"/>
      <c r="Q46" s="98"/>
      <c r="R46" s="69"/>
    </row>
    <row r="47" spans="1:18" s="70" customFormat="1" ht="9.6" customHeight="1">
      <c r="A47" s="61">
        <v>21</v>
      </c>
      <c r="B47" s="61" t="str">
        <f>IF($D47="","",VLOOKUP($D47,'[2]Prep. Principal S'!$A$11:$J$42,6))</f>
        <v>DA</v>
      </c>
      <c r="C47" s="61">
        <f>IF($D47="","",VLOOKUP($D47,'[2]Prep. Principal S'!$A$11:$J$42,7))</f>
        <v>0</v>
      </c>
      <c r="D47" s="79">
        <v>12</v>
      </c>
      <c r="E47" s="80" t="str">
        <f>UPPER(IF($D47="","",VLOOKUP($D47,'[2]Prep. Principal S'!$A$11:$J$42,2)))</f>
        <v>BELTRAN MARIA S</v>
      </c>
      <c r="F47" s="80"/>
      <c r="G47" s="80"/>
      <c r="H47" s="81" t="str">
        <f>IF($D47="","",VLOOKUP($D47,'[2]Prep. Principal S'!$A$11:$J$42,3))</f>
        <v>CAS</v>
      </c>
      <c r="I47" s="65"/>
      <c r="J47" s="66"/>
      <c r="K47" s="67"/>
      <c r="L47" s="66"/>
      <c r="M47" s="96"/>
      <c r="N47" s="107" t="s">
        <v>25</v>
      </c>
      <c r="O47" s="90"/>
      <c r="P47" s="99"/>
      <c r="Q47" s="98"/>
      <c r="R47" s="69"/>
    </row>
    <row r="48" spans="1:18" s="70" customFormat="1" ht="9.6" customHeight="1">
      <c r="A48" s="61"/>
      <c r="B48" s="71"/>
      <c r="C48" s="61"/>
      <c r="D48" s="72"/>
      <c r="E48" s="73"/>
      <c r="F48" s="75"/>
      <c r="G48" s="73"/>
      <c r="H48" s="75"/>
      <c r="I48" s="76" t="s">
        <v>23</v>
      </c>
      <c r="J48" s="88" t="str">
        <f>IF(I48="a",E47,IF(I48="b",E49,""))</f>
        <v>BELTRAN MARIA S</v>
      </c>
      <c r="K48" s="78"/>
      <c r="L48" s="66"/>
      <c r="M48" s="90"/>
      <c r="N48" s="88"/>
      <c r="O48" s="90"/>
      <c r="P48" s="99"/>
      <c r="Q48" s="98"/>
      <c r="R48" s="69"/>
    </row>
    <row r="49" spans="1:18" s="70" customFormat="1" ht="9.6" customHeight="1">
      <c r="A49" s="61">
        <v>22</v>
      </c>
      <c r="B49" s="61" t="str">
        <f>IF($D49="","",VLOOKUP($D49,'[2]Prep. Principal S'!$A$11:$J$42,6))</f>
        <v>DA</v>
      </c>
      <c r="C49" s="61">
        <f>IF($D49="","",VLOOKUP($D49,'[2]Prep. Principal S'!$A$11:$J$42,7))</f>
        <v>0</v>
      </c>
      <c r="D49" s="79">
        <v>27</v>
      </c>
      <c r="E49" s="80" t="str">
        <f>UPPER(IF($D49="","",VLOOKUP($D49,'[2]Prep. Principal S'!$A$11:$J$42,2)))</f>
        <v>GIRALDO NATALIA A</v>
      </c>
      <c r="F49" s="80"/>
      <c r="G49" s="80"/>
      <c r="H49" s="81" t="str">
        <f>IF($D49="","",VLOOKUP($D49,'[2]Prep. Principal S'!$A$11:$J$42,3))</f>
        <v>CAL</v>
      </c>
      <c r="I49" s="82"/>
      <c r="J49" s="83" t="s">
        <v>29</v>
      </c>
      <c r="K49" s="84"/>
      <c r="L49" s="66"/>
      <c r="M49" s="90"/>
      <c r="N49" s="88"/>
      <c r="O49" s="90"/>
      <c r="P49" s="99"/>
      <c r="Q49" s="98"/>
      <c r="R49" s="69"/>
    </row>
    <row r="50" spans="1:18" s="70" customFormat="1" ht="9.6" customHeight="1">
      <c r="A50" s="61"/>
      <c r="B50" s="71"/>
      <c r="C50" s="61"/>
      <c r="D50" s="72"/>
      <c r="E50" s="73"/>
      <c r="F50" s="73"/>
      <c r="G50" s="73"/>
      <c r="H50" s="73"/>
      <c r="I50" s="85"/>
      <c r="J50" s="86"/>
      <c r="K50" s="87" t="s">
        <v>21</v>
      </c>
      <c r="L50" s="77" t="str">
        <f>IF(K50="a",J48,IF(K50="b",J52,""))</f>
        <v>LOSADA VALENTINA</v>
      </c>
      <c r="M50" s="91"/>
      <c r="N50" s="88"/>
      <c r="O50" s="90"/>
      <c r="P50" s="99"/>
      <c r="Q50" s="98"/>
      <c r="R50" s="69"/>
    </row>
    <row r="51" spans="1:18" s="70" customFormat="1" ht="9.6" customHeight="1">
      <c r="A51" s="61">
        <v>23</v>
      </c>
      <c r="B51" s="61">
        <f>IF($D51="","",VLOOKUP($D51,'[2]Prep. Principal S'!$A$11:$J$42,6))</f>
        <v>0</v>
      </c>
      <c r="C51" s="61">
        <f>IF($D51="","",VLOOKUP($D51,'[2]Prep. Principal S'!$A$11:$J$42,7))</f>
        <v>0</v>
      </c>
      <c r="D51" s="79">
        <v>29</v>
      </c>
      <c r="E51" s="80" t="str">
        <f>UPPER(IF($D51="","",VLOOKUP($D51,'[2]Prep. Principal S'!$A$11:$J$42,2)))</f>
        <v>BYE</v>
      </c>
      <c r="F51" s="80"/>
      <c r="G51" s="80"/>
      <c r="H51" s="81">
        <f>IF($D51="","",VLOOKUP($D51,'[2]Prep. Principal S'!$A$11:$J$42,3))</f>
        <v>0</v>
      </c>
      <c r="I51" s="65"/>
      <c r="J51" s="89"/>
      <c r="K51" s="90"/>
      <c r="L51" s="83" t="s">
        <v>56</v>
      </c>
      <c r="M51" s="93"/>
      <c r="N51" s="88"/>
      <c r="O51" s="90"/>
      <c r="P51" s="99"/>
      <c r="Q51" s="98"/>
      <c r="R51" s="69"/>
    </row>
    <row r="52" spans="1:18" s="70" customFormat="1" ht="9.6" customHeight="1">
      <c r="A52" s="61"/>
      <c r="B52" s="71"/>
      <c r="C52" s="61"/>
      <c r="D52" s="72"/>
      <c r="E52" s="73"/>
      <c r="F52" s="75"/>
      <c r="G52" s="73"/>
      <c r="H52" s="75"/>
      <c r="I52" s="76" t="s">
        <v>21</v>
      </c>
      <c r="J52" s="77" t="str">
        <f>IF(I52="a",E51,IF(I52="b",E53,""))</f>
        <v>LOSADA VALENTINA</v>
      </c>
      <c r="K52" s="91"/>
      <c r="L52" s="86"/>
      <c r="M52" s="94"/>
      <c r="N52" s="88"/>
      <c r="O52" s="90"/>
      <c r="P52" s="99"/>
      <c r="Q52" s="98"/>
      <c r="R52" s="69"/>
    </row>
    <row r="53" spans="1:18" s="70" customFormat="1" ht="9.6" customHeight="1">
      <c r="A53" s="60">
        <v>24</v>
      </c>
      <c r="B53" s="61" t="str">
        <f>IF($D53="","",VLOOKUP($D53,'[2]Prep. Principal S'!$A$11:$J$42,6))</f>
        <v>DA</v>
      </c>
      <c r="C53" s="61">
        <f>IF($D53="","",VLOOKUP($D53,'[2]Prep. Principal S'!$A$11:$J$42,7))</f>
        <v>21</v>
      </c>
      <c r="D53" s="62">
        <v>3</v>
      </c>
      <c r="E53" s="63" t="str">
        <f>UPPER(IF($D53="","",VLOOKUP($D53,'[2]Prep. Principal S'!$A$11:$J$42,2)))</f>
        <v>LOSADA VALENTINA</v>
      </c>
      <c r="F53" s="63"/>
      <c r="G53" s="63"/>
      <c r="H53" s="64" t="str">
        <f>IF($D53="","",VLOOKUP($D53,'[2]Prep. Principal S'!$A$11:$J$42,3))</f>
        <v>BOG</v>
      </c>
      <c r="I53" s="95"/>
      <c r="J53" s="107"/>
      <c r="K53" s="67"/>
      <c r="L53" s="89"/>
      <c r="M53" s="96"/>
      <c r="N53" s="88"/>
      <c r="O53" s="90"/>
      <c r="P53" s="99"/>
      <c r="Q53" s="98"/>
      <c r="R53" s="69"/>
    </row>
    <row r="54" spans="1:18" s="70" customFormat="1" ht="9.6" customHeight="1">
      <c r="A54" s="61"/>
      <c r="B54" s="71"/>
      <c r="C54" s="61"/>
      <c r="D54" s="71"/>
      <c r="E54" s="73"/>
      <c r="F54" s="73"/>
      <c r="G54" s="73"/>
      <c r="H54" s="73"/>
      <c r="I54" s="85"/>
      <c r="J54" s="66"/>
      <c r="K54" s="67"/>
      <c r="L54" s="89"/>
      <c r="M54" s="96"/>
      <c r="N54" s="295"/>
      <c r="O54" s="87" t="s">
        <v>17</v>
      </c>
      <c r="P54" s="77" t="str">
        <f>IF(O54="a",N46,IF(O54="b",N62,""))</f>
        <v>LOSADA VALENTINA</v>
      </c>
      <c r="Q54" s="103"/>
      <c r="R54" s="69"/>
    </row>
    <row r="55" spans="1:18" s="70" customFormat="1" ht="9.6" customHeight="1">
      <c r="A55" s="60">
        <v>25</v>
      </c>
      <c r="B55" s="61" t="str">
        <f>IF($D55="","",VLOOKUP($D55,'[2]Prep. Principal S'!$A$11:$J$42,6))</f>
        <v>DA</v>
      </c>
      <c r="C55" s="61">
        <f>IF($D55="","",VLOOKUP($D55,'[2]Prep. Principal S'!$A$11:$J$42,7))</f>
        <v>76</v>
      </c>
      <c r="D55" s="62">
        <v>8</v>
      </c>
      <c r="E55" s="63" t="str">
        <f>UPPER(IF($D55="","",VLOOKUP($D55,'[2]Prep. Principal S'!$A$11:$J$42,2)))</f>
        <v>CUY MARIA P</v>
      </c>
      <c r="F55" s="63"/>
      <c r="G55" s="63"/>
      <c r="H55" s="64" t="str">
        <f>IF($D55="","",VLOOKUP($D55,'[2]Prep. Principal S'!$A$11:$J$42,3))</f>
        <v>BOY</v>
      </c>
      <c r="I55" s="65"/>
      <c r="J55" s="66"/>
      <c r="K55" s="67"/>
      <c r="L55" s="66"/>
      <c r="M55" s="67"/>
      <c r="N55" s="73"/>
      <c r="O55" s="96"/>
      <c r="P55" s="92" t="s">
        <v>50</v>
      </c>
      <c r="Q55" s="68"/>
      <c r="R55" s="69"/>
    </row>
    <row r="56" spans="1:18" s="70" customFormat="1" ht="9.6" customHeight="1">
      <c r="A56" s="61"/>
      <c r="B56" s="71"/>
      <c r="C56" s="61"/>
      <c r="D56" s="72"/>
      <c r="E56" s="73"/>
      <c r="F56" s="74"/>
      <c r="G56" s="73"/>
      <c r="H56" s="75"/>
      <c r="I56" s="76" t="s">
        <v>23</v>
      </c>
      <c r="J56" s="77" t="str">
        <f>IF(I56="a",E55,IF(I56="b",E57,""))</f>
        <v>CUY MARIA P</v>
      </c>
      <c r="K56" s="78"/>
      <c r="L56" s="66"/>
      <c r="M56" s="67"/>
      <c r="N56" s="73"/>
      <c r="O56" s="90"/>
      <c r="P56" s="99"/>
      <c r="Q56" s="68"/>
      <c r="R56" s="69"/>
    </row>
    <row r="57" spans="1:18" s="70" customFormat="1" ht="9.6" customHeight="1">
      <c r="A57" s="61">
        <v>26</v>
      </c>
      <c r="B57" s="61" t="str">
        <f>IF($D57="","",VLOOKUP($D57,'[2]Prep. Principal S'!$A$11:$J$42,6))</f>
        <v>DA</v>
      </c>
      <c r="C57" s="61">
        <f>IF($D57="","",VLOOKUP($D57,'[2]Prep. Principal S'!$A$11:$J$42,7))</f>
        <v>0</v>
      </c>
      <c r="D57" s="79">
        <v>26</v>
      </c>
      <c r="E57" s="80" t="str">
        <f>UPPER(IF($D57="","",VLOOKUP($D57,'[2]Prep. Principal S'!$A$11:$J$42,2)))</f>
        <v>TAMARA VALENTINA</v>
      </c>
      <c r="F57" s="80"/>
      <c r="G57" s="80"/>
      <c r="H57" s="81" t="str">
        <f>IF($D57="","",VLOOKUP($D57,'[2]Prep. Principal S'!$A$11:$J$42,3))</f>
        <v>VAL</v>
      </c>
      <c r="I57" s="82"/>
      <c r="J57" s="83" t="s">
        <v>30</v>
      </c>
      <c r="K57" s="84"/>
      <c r="L57" s="66"/>
      <c r="M57" s="67"/>
      <c r="N57" s="73"/>
      <c r="O57" s="90"/>
      <c r="P57" s="99"/>
      <c r="Q57" s="68"/>
      <c r="R57" s="69"/>
    </row>
    <row r="58" spans="1:18" s="70" customFormat="1" ht="9.6" customHeight="1">
      <c r="A58" s="61"/>
      <c r="B58" s="71"/>
      <c r="C58" s="61"/>
      <c r="D58" s="72"/>
      <c r="E58" s="73"/>
      <c r="F58" s="73"/>
      <c r="G58" s="73"/>
      <c r="H58" s="73"/>
      <c r="I58" s="85"/>
      <c r="J58" s="86"/>
      <c r="K58" s="87" t="s">
        <v>17</v>
      </c>
      <c r="L58" s="77" t="str">
        <f>IF(K58="a",J56,IF(K58="b",J60,""))</f>
        <v>CUY MARIA P</v>
      </c>
      <c r="M58" s="78"/>
      <c r="N58" s="73"/>
      <c r="O58" s="90"/>
      <c r="P58" s="99"/>
      <c r="Q58" s="68"/>
      <c r="R58" s="69"/>
    </row>
    <row r="59" spans="1:18" s="70" customFormat="1" ht="9.6" customHeight="1">
      <c r="A59" s="61">
        <v>27</v>
      </c>
      <c r="B59" s="61" t="str">
        <f>IF($D59="","",VLOOKUP($D59,'[2]Prep. Principal S'!$A$11:$J$42,6))</f>
        <v>DA</v>
      </c>
      <c r="C59" s="61">
        <f>IF($D59="","",VLOOKUP($D59,'[2]Prep. Principal S'!$A$11:$J$42,7))</f>
        <v>86</v>
      </c>
      <c r="D59" s="79">
        <v>10</v>
      </c>
      <c r="E59" s="80" t="str">
        <f>UPPER(IF($D59="","",VLOOKUP($D59,'[2]Prep. Principal S'!$A$11:$J$42,2)))</f>
        <v>TREJOS ANA S</v>
      </c>
      <c r="F59" s="80"/>
      <c r="G59" s="80"/>
      <c r="H59" s="81" t="str">
        <f>IF($D59="","",VLOOKUP($D59,'[2]Prep. Principal S'!$A$11:$J$42,3))</f>
        <v>CAL</v>
      </c>
      <c r="I59" s="65"/>
      <c r="J59" s="89"/>
      <c r="K59" s="90"/>
      <c r="L59" s="83" t="s">
        <v>45</v>
      </c>
      <c r="M59" s="84"/>
      <c r="N59" s="73"/>
      <c r="O59" s="90"/>
      <c r="P59" s="99"/>
      <c r="Q59" s="68"/>
      <c r="R59" s="69"/>
    </row>
    <row r="60" spans="1:18" s="70" customFormat="1" ht="9.6" customHeight="1">
      <c r="A60" s="61"/>
      <c r="B60" s="71"/>
      <c r="C60" s="61"/>
      <c r="D60" s="108"/>
      <c r="E60" s="73"/>
      <c r="F60" s="75"/>
      <c r="G60" s="73"/>
      <c r="H60" s="75"/>
      <c r="I60" s="76" t="s">
        <v>23</v>
      </c>
      <c r="J60" s="88" t="str">
        <f>IF(I60="a",E59,IF(I60="b",E61,""))</f>
        <v>TREJOS ANA S</v>
      </c>
      <c r="K60" s="91"/>
      <c r="L60" s="86"/>
      <c r="M60" s="87"/>
      <c r="N60" s="73"/>
      <c r="O60" s="90"/>
      <c r="P60" s="66"/>
      <c r="Q60" s="68"/>
      <c r="R60" s="69"/>
    </row>
    <row r="61" spans="1:18" s="70" customFormat="1" ht="9.6" customHeight="1">
      <c r="A61" s="61">
        <v>28</v>
      </c>
      <c r="B61" s="61" t="str">
        <f>IF($D61="","",VLOOKUP($D61,'[2]Prep. Principal S'!$A$11:$J$42,6))</f>
        <v>DA</v>
      </c>
      <c r="C61" s="61">
        <f>IF($D61="","",VLOOKUP($D61,'[2]Prep. Principal S'!$A$11:$J$42,7))</f>
        <v>0</v>
      </c>
      <c r="D61" s="79">
        <v>23</v>
      </c>
      <c r="E61" s="80" t="str">
        <f>UPPER(IF($D61="","",VLOOKUP($D61,'[2]Prep. Principal S'!$A$11:$J$42,2)))</f>
        <v>PEDRAZA MARIA F</v>
      </c>
      <c r="F61" s="80"/>
      <c r="G61" s="80"/>
      <c r="H61" s="81" t="str">
        <f>IF($D61="","",VLOOKUP($D61,'[2]Prep. Principal S'!$A$11:$J$42,3))</f>
        <v>SAN</v>
      </c>
      <c r="I61" s="82"/>
      <c r="J61" s="92" t="s">
        <v>31</v>
      </c>
      <c r="K61" s="67"/>
      <c r="L61" s="89"/>
      <c r="M61" s="90"/>
      <c r="N61" s="73"/>
      <c r="O61" s="90"/>
      <c r="P61" s="66"/>
      <c r="Q61" s="68"/>
      <c r="R61" s="69"/>
    </row>
    <row r="62" spans="1:18" s="70" customFormat="1" ht="9.6" customHeight="1">
      <c r="A62" s="61"/>
      <c r="B62" s="71"/>
      <c r="C62" s="61"/>
      <c r="D62" s="72"/>
      <c r="E62" s="73"/>
      <c r="F62" s="73"/>
      <c r="G62" s="73"/>
      <c r="H62" s="73"/>
      <c r="I62" s="85"/>
      <c r="J62" s="66"/>
      <c r="K62" s="67"/>
      <c r="L62" s="86"/>
      <c r="M62" s="87" t="s">
        <v>21</v>
      </c>
      <c r="N62" s="77" t="str">
        <f>IF(M62="a",L58,IF(M62="b",L66,""))</f>
        <v>MORA INDIRA L</v>
      </c>
      <c r="O62" s="91"/>
      <c r="P62" s="66"/>
      <c r="Q62" s="68"/>
      <c r="R62" s="69"/>
    </row>
    <row r="63" spans="1:18" s="70" customFormat="1" ht="9.6" customHeight="1">
      <c r="A63" s="61">
        <v>29</v>
      </c>
      <c r="B63" s="61" t="str">
        <f>IF($D63="","",VLOOKUP($D63,'[2]Prep. Principal S'!$A$11:$J$42,6))</f>
        <v>DA</v>
      </c>
      <c r="C63" s="61">
        <f>IF($D63="","",VLOOKUP($D63,'[2]Prep. Principal S'!$A$11:$J$42,7))</f>
        <v>0</v>
      </c>
      <c r="D63" s="79">
        <v>16</v>
      </c>
      <c r="E63" s="80" t="str">
        <f>UPPER(IF($D63="","",VLOOKUP($D63,'[2]Prep. Principal S'!$A$11:$J$42,2)))</f>
        <v>CORTAZAR JENNIFER</v>
      </c>
      <c r="F63" s="80"/>
      <c r="G63" s="80"/>
      <c r="H63" s="81" t="str">
        <f>IF($D63="","",VLOOKUP($D63,'[2]Prep. Principal S'!$A$11:$J$42,3))</f>
        <v>CUN</v>
      </c>
      <c r="I63" s="65"/>
      <c r="J63" s="66"/>
      <c r="K63" s="67"/>
      <c r="L63" s="66"/>
      <c r="M63" s="96"/>
      <c r="N63" s="294" t="s">
        <v>59</v>
      </c>
      <c r="O63" s="96"/>
      <c r="P63" s="66"/>
      <c r="Q63" s="68"/>
      <c r="R63" s="69"/>
    </row>
    <row r="64" spans="1:18" s="70" customFormat="1" ht="9.6" customHeight="1">
      <c r="A64" s="61"/>
      <c r="B64" s="71"/>
      <c r="C64" s="61"/>
      <c r="D64" s="72"/>
      <c r="E64" s="73"/>
      <c r="F64" s="75"/>
      <c r="G64" s="73"/>
      <c r="H64" s="75"/>
      <c r="I64" s="76" t="s">
        <v>21</v>
      </c>
      <c r="J64" s="88" t="str">
        <f>IF(I64="a",E63,IF(I64="b",E65,""))</f>
        <v xml:space="preserve">TABARES JUANITA </v>
      </c>
      <c r="K64" s="78"/>
      <c r="L64" s="66"/>
      <c r="M64" s="90"/>
      <c r="N64" s="89"/>
      <c r="O64" s="96"/>
      <c r="P64" s="66"/>
      <c r="Q64" s="68"/>
      <c r="R64" s="69"/>
    </row>
    <row r="65" spans="1:18" s="70" customFormat="1" ht="9.6" customHeight="1">
      <c r="A65" s="61">
        <v>30</v>
      </c>
      <c r="B65" s="61" t="str">
        <f>IF($D65="","",VLOOKUP($D65,'[2]Prep. Principal S'!$A$11:$J$42,6))</f>
        <v>DA</v>
      </c>
      <c r="C65" s="61">
        <f>IF($D65="","",VLOOKUP($D65,'[2]Prep. Principal S'!$A$11:$J$42,7))</f>
        <v>87</v>
      </c>
      <c r="D65" s="79">
        <v>11</v>
      </c>
      <c r="E65" s="80" t="str">
        <f>UPPER(IF($D65="","",VLOOKUP($D65,'[2]Prep. Principal S'!$A$11:$J$42,2)))</f>
        <v xml:space="preserve">TABARES JUANITA </v>
      </c>
      <c r="F65" s="80"/>
      <c r="G65" s="80"/>
      <c r="H65" s="81" t="str">
        <f>IF($D65="","",VLOOKUP($D65,'[2]Prep. Principal S'!$A$11:$J$42,3))</f>
        <v>ANT</v>
      </c>
      <c r="I65" s="65"/>
      <c r="J65" s="83" t="s">
        <v>30</v>
      </c>
      <c r="K65" s="84"/>
      <c r="L65" s="66"/>
      <c r="M65" s="90"/>
      <c r="N65" s="89"/>
      <c r="O65" s="96"/>
      <c r="P65" s="66"/>
      <c r="Q65" s="68"/>
      <c r="R65" s="69"/>
    </row>
    <row r="66" spans="1:18" s="70" customFormat="1" ht="9.6" customHeight="1">
      <c r="A66" s="61"/>
      <c r="B66" s="71"/>
      <c r="C66" s="61"/>
      <c r="D66" s="72"/>
      <c r="E66" s="73"/>
      <c r="F66" s="73"/>
      <c r="G66" s="73"/>
      <c r="H66" s="73"/>
      <c r="I66" s="85"/>
      <c r="J66" s="86"/>
      <c r="K66" s="87" t="s">
        <v>18</v>
      </c>
      <c r="L66" s="77" t="str">
        <f>IF(K66="a",J64,IF(K66="b",J68,""))</f>
        <v>MORA INDIRA L</v>
      </c>
      <c r="M66" s="91"/>
      <c r="N66" s="89"/>
      <c r="O66" s="96"/>
      <c r="P66" s="66"/>
      <c r="Q66" s="68"/>
      <c r="R66" s="69"/>
    </row>
    <row r="67" spans="1:18" s="70" customFormat="1" ht="9.6" customHeight="1">
      <c r="A67" s="61">
        <v>31</v>
      </c>
      <c r="B67" s="61">
        <f>IF($D67="","",VLOOKUP($D67,'[2]Prep. Principal S'!$A$11:$J$42,6))</f>
        <v>0</v>
      </c>
      <c r="C67" s="61">
        <f>IF($D67="","",VLOOKUP($D67,'[2]Prep. Principal S'!$A$11:$J$42,7))</f>
        <v>0</v>
      </c>
      <c r="D67" s="79">
        <v>29</v>
      </c>
      <c r="E67" s="80" t="str">
        <f>UPPER(IF($D67="","",VLOOKUP($D67,'[2]Prep. Principal S'!$A$11:$J$42,2)))</f>
        <v>BYE</v>
      </c>
      <c r="F67" s="80"/>
      <c r="G67" s="80"/>
      <c r="H67" s="81">
        <f>IF($D67="","",VLOOKUP($D67,'[2]Prep. Principal S'!$A$11:$J$42,3))</f>
        <v>0</v>
      </c>
      <c r="I67" s="65"/>
      <c r="J67" s="89"/>
      <c r="K67" s="90"/>
      <c r="L67" s="83" t="s">
        <v>58</v>
      </c>
      <c r="M67" s="93"/>
      <c r="N67" s="89"/>
      <c r="O67" s="96"/>
      <c r="P67" s="66"/>
      <c r="Q67" s="68"/>
      <c r="R67" s="69"/>
    </row>
    <row r="68" spans="1:18" s="70" customFormat="1" ht="9.6" customHeight="1">
      <c r="A68" s="61"/>
      <c r="B68" s="71"/>
      <c r="C68" s="61"/>
      <c r="D68" s="72"/>
      <c r="E68" s="73"/>
      <c r="F68" s="75"/>
      <c r="G68" s="73"/>
      <c r="H68" s="75"/>
      <c r="I68" s="76" t="s">
        <v>21</v>
      </c>
      <c r="J68" s="77" t="str">
        <f>IF(I68="a",E67,IF(I68="b",E69,""))</f>
        <v>MORA INDIRA L</v>
      </c>
      <c r="K68" s="91"/>
      <c r="L68" s="86"/>
      <c r="M68" s="94"/>
      <c r="N68" s="89"/>
      <c r="O68" s="96"/>
      <c r="P68" s="66"/>
      <c r="Q68" s="68"/>
      <c r="R68" s="69"/>
    </row>
    <row r="69" spans="1:18" s="70" customFormat="1" ht="9.6" customHeight="1">
      <c r="A69" s="60">
        <v>32</v>
      </c>
      <c r="B69" s="61" t="str">
        <f>IF($D69="","",VLOOKUP($D69,'[2]Prep. Principal S'!$A$11:$J$42,6))</f>
        <v>DA</v>
      </c>
      <c r="C69" s="61">
        <f>IF($D69="","",VLOOKUP($D69,'[2]Prep. Principal S'!$A$11:$J$42,7))</f>
        <v>16</v>
      </c>
      <c r="D69" s="79">
        <v>2</v>
      </c>
      <c r="E69" s="63" t="str">
        <f>UPPER(IF($D69="","",VLOOKUP($D69,'[2]Prep. Principal S'!$A$11:$J$42,2)))</f>
        <v>MORA INDIRA L</v>
      </c>
      <c r="F69" s="63"/>
      <c r="G69" s="63"/>
      <c r="H69" s="64" t="str">
        <f>IF($D69="","",VLOOKUP($D69,'[2]Prep. Principal S'!$A$11:$J$42,3))</f>
        <v>CAS</v>
      </c>
      <c r="I69" s="95"/>
      <c r="J69" s="92"/>
      <c r="K69" s="67"/>
      <c r="L69" s="89"/>
      <c r="M69" s="96"/>
      <c r="N69" s="89"/>
      <c r="O69" s="96"/>
      <c r="P69" s="66"/>
      <c r="Q69" s="68"/>
      <c r="R69" s="69"/>
    </row>
    <row r="70" spans="1:18" s="73" customFormat="1" ht="6" customHeight="1">
      <c r="A70" s="109"/>
      <c r="B70" s="80"/>
      <c r="C70" s="80"/>
      <c r="D70" s="110"/>
      <c r="E70" s="63"/>
      <c r="F70" s="63"/>
      <c r="G70" s="63"/>
      <c r="H70" s="63"/>
      <c r="I70" s="111"/>
      <c r="K70" s="112"/>
      <c r="L70" s="88"/>
      <c r="M70" s="113"/>
      <c r="N70" s="88"/>
      <c r="O70" s="113"/>
      <c r="Q70" s="112"/>
    </row>
    <row r="71" spans="1:18" s="120" customFormat="1" ht="10.5" customHeight="1">
      <c r="A71" s="114"/>
      <c r="B71" s="115" t="s">
        <v>32</v>
      </c>
      <c r="C71" s="115"/>
      <c r="D71" s="115"/>
      <c r="E71" s="116"/>
      <c r="F71" s="114"/>
      <c r="G71" s="115" t="s">
        <v>33</v>
      </c>
      <c r="H71" s="117"/>
      <c r="I71" s="115"/>
      <c r="J71" s="118"/>
      <c r="K71" s="119"/>
      <c r="L71" s="117"/>
      <c r="M71" s="119"/>
      <c r="N71" s="118"/>
    </row>
    <row r="72" spans="1:18" s="4" customFormat="1" ht="9" customHeight="1">
      <c r="A72" s="121">
        <v>1</v>
      </c>
      <c r="B72" s="122" t="str">
        <f>IF(D7=1,E7,"")</f>
        <v>GUTIERREZ LAURA A</v>
      </c>
      <c r="C72" s="123"/>
      <c r="D72" s="123"/>
      <c r="E72" s="124"/>
      <c r="F72" s="125">
        <v>1</v>
      </c>
      <c r="G72" s="126"/>
      <c r="H72" s="127"/>
      <c r="I72" s="128"/>
      <c r="J72" s="129"/>
      <c r="K72" s="130"/>
      <c r="L72" s="131"/>
      <c r="M72" s="132"/>
      <c r="N72" s="133"/>
    </row>
    <row r="73" spans="1:18" s="4" customFormat="1" ht="9" customHeight="1">
      <c r="A73" s="121">
        <v>2</v>
      </c>
      <c r="B73" s="122" t="str">
        <f>IF(D69=2,E69,"")</f>
        <v>MORA INDIRA L</v>
      </c>
      <c r="C73" s="123"/>
      <c r="D73" s="123"/>
      <c r="E73" s="124"/>
      <c r="F73" s="125">
        <v>2</v>
      </c>
      <c r="G73" s="126"/>
      <c r="H73" s="127"/>
      <c r="I73" s="128"/>
      <c r="J73" s="129"/>
      <c r="K73" s="134"/>
      <c r="L73" s="135"/>
      <c r="M73" s="134"/>
      <c r="N73" s="136"/>
    </row>
    <row r="74" spans="1:18" s="4" customFormat="1" ht="9" customHeight="1">
      <c r="A74" s="121">
        <v>3</v>
      </c>
      <c r="B74" s="122" t="str">
        <f>IF(D23=3,E23,IF(D53=3,E53,""))</f>
        <v>LOSADA VALENTINA</v>
      </c>
      <c r="C74" s="123"/>
      <c r="D74" s="123"/>
      <c r="E74" s="124"/>
      <c r="F74" s="125">
        <v>3</v>
      </c>
      <c r="G74" s="126"/>
      <c r="H74" s="127"/>
      <c r="I74" s="128"/>
      <c r="J74" s="129"/>
      <c r="K74" s="134"/>
      <c r="L74" s="135"/>
      <c r="M74" s="134"/>
      <c r="N74" s="136"/>
    </row>
    <row r="75" spans="1:18" s="4" customFormat="1" ht="9" customHeight="1">
      <c r="A75" s="121">
        <v>4</v>
      </c>
      <c r="B75" s="122" t="str">
        <f>IF(D23=4,E23,IF(D53=4,E53,""))</f>
        <v>SANTIAGO DANA K</v>
      </c>
      <c r="C75" s="123"/>
      <c r="D75" s="123"/>
      <c r="E75" s="124"/>
      <c r="F75" s="125">
        <v>4</v>
      </c>
      <c r="G75" s="126"/>
      <c r="H75" s="127"/>
      <c r="I75" s="128"/>
      <c r="J75" s="129"/>
      <c r="K75" s="132"/>
      <c r="L75" s="137"/>
      <c r="M75" s="138"/>
      <c r="N75" s="139"/>
    </row>
    <row r="76" spans="1:18" s="4" customFormat="1" ht="9" customHeight="1">
      <c r="A76" s="121">
        <v>5</v>
      </c>
      <c r="B76" s="122" t="str">
        <f>IF(D21=5,E21,IF(D37=5,E37,IF(D39=5,E39,IF(D55=5,E55,""))))</f>
        <v xml:space="preserve">CASTELLAR SOFIA </v>
      </c>
      <c r="C76" s="123"/>
      <c r="D76" s="123"/>
      <c r="E76" s="124"/>
      <c r="F76" s="125">
        <v>5</v>
      </c>
      <c r="G76" s="126"/>
      <c r="H76" s="127"/>
      <c r="I76" s="128"/>
      <c r="J76" s="129"/>
      <c r="K76" s="130" t="s">
        <v>34</v>
      </c>
      <c r="L76" s="131"/>
      <c r="M76" s="132"/>
      <c r="N76" s="133"/>
    </row>
    <row r="77" spans="1:18" s="4" customFormat="1" ht="9" customHeight="1">
      <c r="A77" s="121">
        <v>6</v>
      </c>
      <c r="B77" s="122" t="str">
        <f>IF(D21=6,E21,IF(D37=6,E37,IF(D39=6,E39,IF(D55=6,E55,""))))</f>
        <v>MEDINA PAULA A</v>
      </c>
      <c r="C77" s="123"/>
      <c r="D77" s="123"/>
      <c r="E77" s="124"/>
      <c r="F77" s="125">
        <v>6</v>
      </c>
      <c r="G77" s="126"/>
      <c r="H77" s="127"/>
      <c r="I77" s="128"/>
      <c r="J77" s="129"/>
      <c r="K77" s="134"/>
      <c r="L77" s="135"/>
      <c r="M77" s="134"/>
      <c r="N77" s="136"/>
    </row>
    <row r="78" spans="1:18" s="4" customFormat="1" ht="9" customHeight="1">
      <c r="A78" s="121">
        <v>7</v>
      </c>
      <c r="B78" s="122" t="str">
        <f>IF(D21=7,E21,IF(D37=7,E37,IF(D39=7,E39,IF(D55=7,E55,""))))</f>
        <v>OSORIO VALENTINA</v>
      </c>
      <c r="C78" s="123"/>
      <c r="D78" s="123"/>
      <c r="E78" s="124"/>
      <c r="F78" s="125">
        <v>7</v>
      </c>
      <c r="G78" s="126"/>
      <c r="H78" s="127"/>
      <c r="I78" s="128"/>
      <c r="J78" s="129"/>
      <c r="K78" s="134"/>
      <c r="L78" s="135"/>
      <c r="M78" s="134"/>
      <c r="N78" s="136"/>
    </row>
    <row r="79" spans="1:18" s="4" customFormat="1" ht="9" customHeight="1">
      <c r="A79" s="121">
        <v>8</v>
      </c>
      <c r="B79" s="122" t="str">
        <f>IF(D21=8,E21,IF(D37=8,E37,IF(D39=8,E39,IF(D55=8,E55,""))))</f>
        <v>CUY MARIA P</v>
      </c>
      <c r="C79" s="123"/>
      <c r="D79" s="123"/>
      <c r="E79" s="124"/>
      <c r="F79" s="125">
        <v>8</v>
      </c>
      <c r="G79" s="126"/>
      <c r="H79" s="127"/>
      <c r="I79" s="128"/>
      <c r="J79" s="129"/>
      <c r="K79" s="140" t="str">
        <f>[2]Maestra!A18</f>
        <v>Luis Mario Aristizábal</v>
      </c>
      <c r="L79" s="131"/>
      <c r="M79" s="132"/>
      <c r="N79" s="133"/>
    </row>
  </sheetData>
  <pageMargins left="0.35433070866141736" right="0.35433070866141736" top="0.39370078740157483" bottom="0.39370078740157483" header="0" footer="0"/>
  <pageSetup scale="96" orientation="portrait" horizontalDpi="360" verticalDpi="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showZeros="0" zoomScale="71" zoomScaleNormal="71" zoomScaleSheetLayoutView="71" workbookViewId="0">
      <selection activeCell="F20" sqref="F20"/>
    </sheetView>
  </sheetViews>
  <sheetFormatPr baseColWidth="10" defaultColWidth="9.140625" defaultRowHeight="12"/>
  <cols>
    <col min="1" max="1" width="14.5703125" style="300" customWidth="1"/>
    <col min="2" max="2" width="6.5703125" style="300" customWidth="1"/>
    <col min="3" max="3" width="32.140625" style="300" customWidth="1"/>
    <col min="4" max="4" width="4.7109375" style="301" customWidth="1"/>
    <col min="5" max="5" width="30.7109375" style="300" customWidth="1"/>
    <col min="6" max="6" width="16.28515625" style="300" customWidth="1"/>
    <col min="7" max="7" width="6.5703125" style="300" customWidth="1"/>
    <col min="8" max="8" width="20.85546875" style="300" bestFit="1" customWidth="1"/>
    <col min="9" max="9" width="3" style="300" customWidth="1"/>
    <col min="10" max="10" width="9.140625" style="300" customWidth="1"/>
    <col min="11" max="256" width="9.140625" style="300"/>
    <col min="257" max="257" width="14.5703125" style="300" customWidth="1"/>
    <col min="258" max="258" width="6.5703125" style="300" customWidth="1"/>
    <col min="259" max="259" width="32.140625" style="300" customWidth="1"/>
    <col min="260" max="260" width="4.7109375" style="300" customWidth="1"/>
    <col min="261" max="261" width="30.7109375" style="300" customWidth="1"/>
    <col min="262" max="262" width="16.28515625" style="300" customWidth="1"/>
    <col min="263" max="263" width="6.5703125" style="300" customWidth="1"/>
    <col min="264" max="264" width="20.85546875" style="300" bestFit="1" customWidth="1"/>
    <col min="265" max="265" width="3" style="300" customWidth="1"/>
    <col min="266" max="266" width="9.140625" style="300" customWidth="1"/>
    <col min="267" max="512" width="9.140625" style="300"/>
    <col min="513" max="513" width="14.5703125" style="300" customWidth="1"/>
    <col min="514" max="514" width="6.5703125" style="300" customWidth="1"/>
    <col min="515" max="515" width="32.140625" style="300" customWidth="1"/>
    <col min="516" max="516" width="4.7109375" style="300" customWidth="1"/>
    <col min="517" max="517" width="30.7109375" style="300" customWidth="1"/>
    <col min="518" max="518" width="16.28515625" style="300" customWidth="1"/>
    <col min="519" max="519" width="6.5703125" style="300" customWidth="1"/>
    <col min="520" max="520" width="20.85546875" style="300" bestFit="1" customWidth="1"/>
    <col min="521" max="521" width="3" style="300" customWidth="1"/>
    <col min="522" max="522" width="9.140625" style="300" customWidth="1"/>
    <col min="523" max="768" width="9.140625" style="300"/>
    <col min="769" max="769" width="14.5703125" style="300" customWidth="1"/>
    <col min="770" max="770" width="6.5703125" style="300" customWidth="1"/>
    <col min="771" max="771" width="32.140625" style="300" customWidth="1"/>
    <col min="772" max="772" width="4.7109375" style="300" customWidth="1"/>
    <col min="773" max="773" width="30.7109375" style="300" customWidth="1"/>
    <col min="774" max="774" width="16.28515625" style="300" customWidth="1"/>
    <col min="775" max="775" width="6.5703125" style="300" customWidth="1"/>
    <col min="776" max="776" width="20.85546875" style="300" bestFit="1" customWidth="1"/>
    <col min="777" max="777" width="3" style="300" customWidth="1"/>
    <col min="778" max="778" width="9.140625" style="300" customWidth="1"/>
    <col min="779" max="1024" width="9.140625" style="300"/>
    <col min="1025" max="1025" width="14.5703125" style="300" customWidth="1"/>
    <col min="1026" max="1026" width="6.5703125" style="300" customWidth="1"/>
    <col min="1027" max="1027" width="32.140625" style="300" customWidth="1"/>
    <col min="1028" max="1028" width="4.7109375" style="300" customWidth="1"/>
    <col min="1029" max="1029" width="30.7109375" style="300" customWidth="1"/>
    <col min="1030" max="1030" width="16.28515625" style="300" customWidth="1"/>
    <col min="1031" max="1031" width="6.5703125" style="300" customWidth="1"/>
    <col min="1032" max="1032" width="20.85546875" style="300" bestFit="1" customWidth="1"/>
    <col min="1033" max="1033" width="3" style="300" customWidth="1"/>
    <col min="1034" max="1034" width="9.140625" style="300" customWidth="1"/>
    <col min="1035" max="1280" width="9.140625" style="300"/>
    <col min="1281" max="1281" width="14.5703125" style="300" customWidth="1"/>
    <col min="1282" max="1282" width="6.5703125" style="300" customWidth="1"/>
    <col min="1283" max="1283" width="32.140625" style="300" customWidth="1"/>
    <col min="1284" max="1284" width="4.7109375" style="300" customWidth="1"/>
    <col min="1285" max="1285" width="30.7109375" style="300" customWidth="1"/>
    <col min="1286" max="1286" width="16.28515625" style="300" customWidth="1"/>
    <col min="1287" max="1287" width="6.5703125" style="300" customWidth="1"/>
    <col min="1288" max="1288" width="20.85546875" style="300" bestFit="1" customWidth="1"/>
    <col min="1289" max="1289" width="3" style="300" customWidth="1"/>
    <col min="1290" max="1290" width="9.140625" style="300" customWidth="1"/>
    <col min="1291" max="1536" width="9.140625" style="300"/>
    <col min="1537" max="1537" width="14.5703125" style="300" customWidth="1"/>
    <col min="1538" max="1538" width="6.5703125" style="300" customWidth="1"/>
    <col min="1539" max="1539" width="32.140625" style="300" customWidth="1"/>
    <col min="1540" max="1540" width="4.7109375" style="300" customWidth="1"/>
    <col min="1541" max="1541" width="30.7109375" style="300" customWidth="1"/>
    <col min="1542" max="1542" width="16.28515625" style="300" customWidth="1"/>
    <col min="1543" max="1543" width="6.5703125" style="300" customWidth="1"/>
    <col min="1544" max="1544" width="20.85546875" style="300" bestFit="1" customWidth="1"/>
    <col min="1545" max="1545" width="3" style="300" customWidth="1"/>
    <col min="1546" max="1546" width="9.140625" style="300" customWidth="1"/>
    <col min="1547" max="1792" width="9.140625" style="300"/>
    <col min="1793" max="1793" width="14.5703125" style="300" customWidth="1"/>
    <col min="1794" max="1794" width="6.5703125" style="300" customWidth="1"/>
    <col min="1795" max="1795" width="32.140625" style="300" customWidth="1"/>
    <col min="1796" max="1796" width="4.7109375" style="300" customWidth="1"/>
    <col min="1797" max="1797" width="30.7109375" style="300" customWidth="1"/>
    <col min="1798" max="1798" width="16.28515625" style="300" customWidth="1"/>
    <col min="1799" max="1799" width="6.5703125" style="300" customWidth="1"/>
    <col min="1800" max="1800" width="20.85546875" style="300" bestFit="1" customWidth="1"/>
    <col min="1801" max="1801" width="3" style="300" customWidth="1"/>
    <col min="1802" max="1802" width="9.140625" style="300" customWidth="1"/>
    <col min="1803" max="2048" width="9.140625" style="300"/>
    <col min="2049" max="2049" width="14.5703125" style="300" customWidth="1"/>
    <col min="2050" max="2050" width="6.5703125" style="300" customWidth="1"/>
    <col min="2051" max="2051" width="32.140625" style="300" customWidth="1"/>
    <col min="2052" max="2052" width="4.7109375" style="300" customWidth="1"/>
    <col min="2053" max="2053" width="30.7109375" style="300" customWidth="1"/>
    <col min="2054" max="2054" width="16.28515625" style="300" customWidth="1"/>
    <col min="2055" max="2055" width="6.5703125" style="300" customWidth="1"/>
    <col min="2056" max="2056" width="20.85546875" style="300" bestFit="1" customWidth="1"/>
    <col min="2057" max="2057" width="3" style="300" customWidth="1"/>
    <col min="2058" max="2058" width="9.140625" style="300" customWidth="1"/>
    <col min="2059" max="2304" width="9.140625" style="300"/>
    <col min="2305" max="2305" width="14.5703125" style="300" customWidth="1"/>
    <col min="2306" max="2306" width="6.5703125" style="300" customWidth="1"/>
    <col min="2307" max="2307" width="32.140625" style="300" customWidth="1"/>
    <col min="2308" max="2308" width="4.7109375" style="300" customWidth="1"/>
    <col min="2309" max="2309" width="30.7109375" style="300" customWidth="1"/>
    <col min="2310" max="2310" width="16.28515625" style="300" customWidth="1"/>
    <col min="2311" max="2311" width="6.5703125" style="300" customWidth="1"/>
    <col min="2312" max="2312" width="20.85546875" style="300" bestFit="1" customWidth="1"/>
    <col min="2313" max="2313" width="3" style="300" customWidth="1"/>
    <col min="2314" max="2314" width="9.140625" style="300" customWidth="1"/>
    <col min="2315" max="2560" width="9.140625" style="300"/>
    <col min="2561" max="2561" width="14.5703125" style="300" customWidth="1"/>
    <col min="2562" max="2562" width="6.5703125" style="300" customWidth="1"/>
    <col min="2563" max="2563" width="32.140625" style="300" customWidth="1"/>
    <col min="2564" max="2564" width="4.7109375" style="300" customWidth="1"/>
    <col min="2565" max="2565" width="30.7109375" style="300" customWidth="1"/>
    <col min="2566" max="2566" width="16.28515625" style="300" customWidth="1"/>
    <col min="2567" max="2567" width="6.5703125" style="300" customWidth="1"/>
    <col min="2568" max="2568" width="20.85546875" style="300" bestFit="1" customWidth="1"/>
    <col min="2569" max="2569" width="3" style="300" customWidth="1"/>
    <col min="2570" max="2570" width="9.140625" style="300" customWidth="1"/>
    <col min="2571" max="2816" width="9.140625" style="300"/>
    <col min="2817" max="2817" width="14.5703125" style="300" customWidth="1"/>
    <col min="2818" max="2818" width="6.5703125" style="300" customWidth="1"/>
    <col min="2819" max="2819" width="32.140625" style="300" customWidth="1"/>
    <col min="2820" max="2820" width="4.7109375" style="300" customWidth="1"/>
    <col min="2821" max="2821" width="30.7109375" style="300" customWidth="1"/>
    <col min="2822" max="2822" width="16.28515625" style="300" customWidth="1"/>
    <col min="2823" max="2823" width="6.5703125" style="300" customWidth="1"/>
    <col min="2824" max="2824" width="20.85546875" style="300" bestFit="1" customWidth="1"/>
    <col min="2825" max="2825" width="3" style="300" customWidth="1"/>
    <col min="2826" max="2826" width="9.140625" style="300" customWidth="1"/>
    <col min="2827" max="3072" width="9.140625" style="300"/>
    <col min="3073" max="3073" width="14.5703125" style="300" customWidth="1"/>
    <col min="3074" max="3074" width="6.5703125" style="300" customWidth="1"/>
    <col min="3075" max="3075" width="32.140625" style="300" customWidth="1"/>
    <col min="3076" max="3076" width="4.7109375" style="300" customWidth="1"/>
    <col min="3077" max="3077" width="30.7109375" style="300" customWidth="1"/>
    <col min="3078" max="3078" width="16.28515625" style="300" customWidth="1"/>
    <col min="3079" max="3079" width="6.5703125" style="300" customWidth="1"/>
    <col min="3080" max="3080" width="20.85546875" style="300" bestFit="1" customWidth="1"/>
    <col min="3081" max="3081" width="3" style="300" customWidth="1"/>
    <col min="3082" max="3082" width="9.140625" style="300" customWidth="1"/>
    <col min="3083" max="3328" width="9.140625" style="300"/>
    <col min="3329" max="3329" width="14.5703125" style="300" customWidth="1"/>
    <col min="3330" max="3330" width="6.5703125" style="300" customWidth="1"/>
    <col min="3331" max="3331" width="32.140625" style="300" customWidth="1"/>
    <col min="3332" max="3332" width="4.7109375" style="300" customWidth="1"/>
    <col min="3333" max="3333" width="30.7109375" style="300" customWidth="1"/>
    <col min="3334" max="3334" width="16.28515625" style="300" customWidth="1"/>
    <col min="3335" max="3335" width="6.5703125" style="300" customWidth="1"/>
    <col min="3336" max="3336" width="20.85546875" style="300" bestFit="1" customWidth="1"/>
    <col min="3337" max="3337" width="3" style="300" customWidth="1"/>
    <col min="3338" max="3338" width="9.140625" style="300" customWidth="1"/>
    <col min="3339" max="3584" width="9.140625" style="300"/>
    <col min="3585" max="3585" width="14.5703125" style="300" customWidth="1"/>
    <col min="3586" max="3586" width="6.5703125" style="300" customWidth="1"/>
    <col min="3587" max="3587" width="32.140625" style="300" customWidth="1"/>
    <col min="3588" max="3588" width="4.7109375" style="300" customWidth="1"/>
    <col min="3589" max="3589" width="30.7109375" style="300" customWidth="1"/>
    <col min="3590" max="3590" width="16.28515625" style="300" customWidth="1"/>
    <col min="3591" max="3591" width="6.5703125" style="300" customWidth="1"/>
    <col min="3592" max="3592" width="20.85546875" style="300" bestFit="1" customWidth="1"/>
    <col min="3593" max="3593" width="3" style="300" customWidth="1"/>
    <col min="3594" max="3594" width="9.140625" style="300" customWidth="1"/>
    <col min="3595" max="3840" width="9.140625" style="300"/>
    <col min="3841" max="3841" width="14.5703125" style="300" customWidth="1"/>
    <col min="3842" max="3842" width="6.5703125" style="300" customWidth="1"/>
    <col min="3843" max="3843" width="32.140625" style="300" customWidth="1"/>
    <col min="3844" max="3844" width="4.7109375" style="300" customWidth="1"/>
    <col min="3845" max="3845" width="30.7109375" style="300" customWidth="1"/>
    <col min="3846" max="3846" width="16.28515625" style="300" customWidth="1"/>
    <col min="3847" max="3847" width="6.5703125" style="300" customWidth="1"/>
    <col min="3848" max="3848" width="20.85546875" style="300" bestFit="1" customWidth="1"/>
    <col min="3849" max="3849" width="3" style="300" customWidth="1"/>
    <col min="3850" max="3850" width="9.140625" style="300" customWidth="1"/>
    <col min="3851" max="4096" width="9.140625" style="300"/>
    <col min="4097" max="4097" width="14.5703125" style="300" customWidth="1"/>
    <col min="4098" max="4098" width="6.5703125" style="300" customWidth="1"/>
    <col min="4099" max="4099" width="32.140625" style="300" customWidth="1"/>
    <col min="4100" max="4100" width="4.7109375" style="300" customWidth="1"/>
    <col min="4101" max="4101" width="30.7109375" style="300" customWidth="1"/>
    <col min="4102" max="4102" width="16.28515625" style="300" customWidth="1"/>
    <col min="4103" max="4103" width="6.5703125" style="300" customWidth="1"/>
    <col min="4104" max="4104" width="20.85546875" style="300" bestFit="1" customWidth="1"/>
    <col min="4105" max="4105" width="3" style="300" customWidth="1"/>
    <col min="4106" max="4106" width="9.140625" style="300" customWidth="1"/>
    <col min="4107" max="4352" width="9.140625" style="300"/>
    <col min="4353" max="4353" width="14.5703125" style="300" customWidth="1"/>
    <col min="4354" max="4354" width="6.5703125" style="300" customWidth="1"/>
    <col min="4355" max="4355" width="32.140625" style="300" customWidth="1"/>
    <col min="4356" max="4356" width="4.7109375" style="300" customWidth="1"/>
    <col min="4357" max="4357" width="30.7109375" style="300" customWidth="1"/>
    <col min="4358" max="4358" width="16.28515625" style="300" customWidth="1"/>
    <col min="4359" max="4359" width="6.5703125" style="300" customWidth="1"/>
    <col min="4360" max="4360" width="20.85546875" style="300" bestFit="1" customWidth="1"/>
    <col min="4361" max="4361" width="3" style="300" customWidth="1"/>
    <col min="4362" max="4362" width="9.140625" style="300" customWidth="1"/>
    <col min="4363" max="4608" width="9.140625" style="300"/>
    <col min="4609" max="4609" width="14.5703125" style="300" customWidth="1"/>
    <col min="4610" max="4610" width="6.5703125" style="300" customWidth="1"/>
    <col min="4611" max="4611" width="32.140625" style="300" customWidth="1"/>
    <col min="4612" max="4612" width="4.7109375" style="300" customWidth="1"/>
    <col min="4613" max="4613" width="30.7109375" style="300" customWidth="1"/>
    <col min="4614" max="4614" width="16.28515625" style="300" customWidth="1"/>
    <col min="4615" max="4615" width="6.5703125" style="300" customWidth="1"/>
    <col min="4616" max="4616" width="20.85546875" style="300" bestFit="1" customWidth="1"/>
    <col min="4617" max="4617" width="3" style="300" customWidth="1"/>
    <col min="4618" max="4618" width="9.140625" style="300" customWidth="1"/>
    <col min="4619" max="4864" width="9.140625" style="300"/>
    <col min="4865" max="4865" width="14.5703125" style="300" customWidth="1"/>
    <col min="4866" max="4866" width="6.5703125" style="300" customWidth="1"/>
    <col min="4867" max="4867" width="32.140625" style="300" customWidth="1"/>
    <col min="4868" max="4868" width="4.7109375" style="300" customWidth="1"/>
    <col min="4869" max="4869" width="30.7109375" style="300" customWidth="1"/>
    <col min="4870" max="4870" width="16.28515625" style="300" customWidth="1"/>
    <col min="4871" max="4871" width="6.5703125" style="300" customWidth="1"/>
    <col min="4872" max="4872" width="20.85546875" style="300" bestFit="1" customWidth="1"/>
    <col min="4873" max="4873" width="3" style="300" customWidth="1"/>
    <col min="4874" max="4874" width="9.140625" style="300" customWidth="1"/>
    <col min="4875" max="5120" width="9.140625" style="300"/>
    <col min="5121" max="5121" width="14.5703125" style="300" customWidth="1"/>
    <col min="5122" max="5122" width="6.5703125" style="300" customWidth="1"/>
    <col min="5123" max="5123" width="32.140625" style="300" customWidth="1"/>
    <col min="5124" max="5124" width="4.7109375" style="300" customWidth="1"/>
    <col min="5125" max="5125" width="30.7109375" style="300" customWidth="1"/>
    <col min="5126" max="5126" width="16.28515625" style="300" customWidth="1"/>
    <col min="5127" max="5127" width="6.5703125" style="300" customWidth="1"/>
    <col min="5128" max="5128" width="20.85546875" style="300" bestFit="1" customWidth="1"/>
    <col min="5129" max="5129" width="3" style="300" customWidth="1"/>
    <col min="5130" max="5130" width="9.140625" style="300" customWidth="1"/>
    <col min="5131" max="5376" width="9.140625" style="300"/>
    <col min="5377" max="5377" width="14.5703125" style="300" customWidth="1"/>
    <col min="5378" max="5378" width="6.5703125" style="300" customWidth="1"/>
    <col min="5379" max="5379" width="32.140625" style="300" customWidth="1"/>
    <col min="5380" max="5380" width="4.7109375" style="300" customWidth="1"/>
    <col min="5381" max="5381" width="30.7109375" style="300" customWidth="1"/>
    <col min="5382" max="5382" width="16.28515625" style="300" customWidth="1"/>
    <col min="5383" max="5383" width="6.5703125" style="300" customWidth="1"/>
    <col min="5384" max="5384" width="20.85546875" style="300" bestFit="1" customWidth="1"/>
    <col min="5385" max="5385" width="3" style="300" customWidth="1"/>
    <col min="5386" max="5386" width="9.140625" style="300" customWidth="1"/>
    <col min="5387" max="5632" width="9.140625" style="300"/>
    <col min="5633" max="5633" width="14.5703125" style="300" customWidth="1"/>
    <col min="5634" max="5634" width="6.5703125" style="300" customWidth="1"/>
    <col min="5635" max="5635" width="32.140625" style="300" customWidth="1"/>
    <col min="5636" max="5636" width="4.7109375" style="300" customWidth="1"/>
    <col min="5637" max="5637" width="30.7109375" style="300" customWidth="1"/>
    <col min="5638" max="5638" width="16.28515625" style="300" customWidth="1"/>
    <col min="5639" max="5639" width="6.5703125" style="300" customWidth="1"/>
    <col min="5640" max="5640" width="20.85546875" style="300" bestFit="1" customWidth="1"/>
    <col min="5641" max="5641" width="3" style="300" customWidth="1"/>
    <col min="5642" max="5642" width="9.140625" style="300" customWidth="1"/>
    <col min="5643" max="5888" width="9.140625" style="300"/>
    <col min="5889" max="5889" width="14.5703125" style="300" customWidth="1"/>
    <col min="5890" max="5890" width="6.5703125" style="300" customWidth="1"/>
    <col min="5891" max="5891" width="32.140625" style="300" customWidth="1"/>
    <col min="5892" max="5892" width="4.7109375" style="300" customWidth="1"/>
    <col min="5893" max="5893" width="30.7109375" style="300" customWidth="1"/>
    <col min="5894" max="5894" width="16.28515625" style="300" customWidth="1"/>
    <col min="5895" max="5895" width="6.5703125" style="300" customWidth="1"/>
    <col min="5896" max="5896" width="20.85546875" style="300" bestFit="1" customWidth="1"/>
    <col min="5897" max="5897" width="3" style="300" customWidth="1"/>
    <col min="5898" max="5898" width="9.140625" style="300" customWidth="1"/>
    <col min="5899" max="6144" width="9.140625" style="300"/>
    <col min="6145" max="6145" width="14.5703125" style="300" customWidth="1"/>
    <col min="6146" max="6146" width="6.5703125" style="300" customWidth="1"/>
    <col min="6147" max="6147" width="32.140625" style="300" customWidth="1"/>
    <col min="6148" max="6148" width="4.7109375" style="300" customWidth="1"/>
    <col min="6149" max="6149" width="30.7109375" style="300" customWidth="1"/>
    <col min="6150" max="6150" width="16.28515625" style="300" customWidth="1"/>
    <col min="6151" max="6151" width="6.5703125" style="300" customWidth="1"/>
    <col min="6152" max="6152" width="20.85546875" style="300" bestFit="1" customWidth="1"/>
    <col min="6153" max="6153" width="3" style="300" customWidth="1"/>
    <col min="6154" max="6154" width="9.140625" style="300" customWidth="1"/>
    <col min="6155" max="6400" width="9.140625" style="300"/>
    <col min="6401" max="6401" width="14.5703125" style="300" customWidth="1"/>
    <col min="6402" max="6402" width="6.5703125" style="300" customWidth="1"/>
    <col min="6403" max="6403" width="32.140625" style="300" customWidth="1"/>
    <col min="6404" max="6404" width="4.7109375" style="300" customWidth="1"/>
    <col min="6405" max="6405" width="30.7109375" style="300" customWidth="1"/>
    <col min="6406" max="6406" width="16.28515625" style="300" customWidth="1"/>
    <col min="6407" max="6407" width="6.5703125" style="300" customWidth="1"/>
    <col min="6408" max="6408" width="20.85546875" style="300" bestFit="1" customWidth="1"/>
    <col min="6409" max="6409" width="3" style="300" customWidth="1"/>
    <col min="6410" max="6410" width="9.140625" style="300" customWidth="1"/>
    <col min="6411" max="6656" width="9.140625" style="300"/>
    <col min="6657" max="6657" width="14.5703125" style="300" customWidth="1"/>
    <col min="6658" max="6658" width="6.5703125" style="300" customWidth="1"/>
    <col min="6659" max="6659" width="32.140625" style="300" customWidth="1"/>
    <col min="6660" max="6660" width="4.7109375" style="300" customWidth="1"/>
    <col min="6661" max="6661" width="30.7109375" style="300" customWidth="1"/>
    <col min="6662" max="6662" width="16.28515625" style="300" customWidth="1"/>
    <col min="6663" max="6663" width="6.5703125" style="300" customWidth="1"/>
    <col min="6664" max="6664" width="20.85546875" style="300" bestFit="1" customWidth="1"/>
    <col min="6665" max="6665" width="3" style="300" customWidth="1"/>
    <col min="6666" max="6666" width="9.140625" style="300" customWidth="1"/>
    <col min="6667" max="6912" width="9.140625" style="300"/>
    <col min="6913" max="6913" width="14.5703125" style="300" customWidth="1"/>
    <col min="6914" max="6914" width="6.5703125" style="300" customWidth="1"/>
    <col min="6915" max="6915" width="32.140625" style="300" customWidth="1"/>
    <col min="6916" max="6916" width="4.7109375" style="300" customWidth="1"/>
    <col min="6917" max="6917" width="30.7109375" style="300" customWidth="1"/>
    <col min="6918" max="6918" width="16.28515625" style="300" customWidth="1"/>
    <col min="6919" max="6919" width="6.5703125" style="300" customWidth="1"/>
    <col min="6920" max="6920" width="20.85546875" style="300" bestFit="1" customWidth="1"/>
    <col min="6921" max="6921" width="3" style="300" customWidth="1"/>
    <col min="6922" max="6922" width="9.140625" style="300" customWidth="1"/>
    <col min="6923" max="7168" width="9.140625" style="300"/>
    <col min="7169" max="7169" width="14.5703125" style="300" customWidth="1"/>
    <col min="7170" max="7170" width="6.5703125" style="300" customWidth="1"/>
    <col min="7171" max="7171" width="32.140625" style="300" customWidth="1"/>
    <col min="7172" max="7172" width="4.7109375" style="300" customWidth="1"/>
    <col min="7173" max="7173" width="30.7109375" style="300" customWidth="1"/>
    <col min="7174" max="7174" width="16.28515625" style="300" customWidth="1"/>
    <col min="7175" max="7175" width="6.5703125" style="300" customWidth="1"/>
    <col min="7176" max="7176" width="20.85546875" style="300" bestFit="1" customWidth="1"/>
    <col min="7177" max="7177" width="3" style="300" customWidth="1"/>
    <col min="7178" max="7178" width="9.140625" style="300" customWidth="1"/>
    <col min="7179" max="7424" width="9.140625" style="300"/>
    <col min="7425" max="7425" width="14.5703125" style="300" customWidth="1"/>
    <col min="7426" max="7426" width="6.5703125" style="300" customWidth="1"/>
    <col min="7427" max="7427" width="32.140625" style="300" customWidth="1"/>
    <col min="7428" max="7428" width="4.7109375" style="300" customWidth="1"/>
    <col min="7429" max="7429" width="30.7109375" style="300" customWidth="1"/>
    <col min="7430" max="7430" width="16.28515625" style="300" customWidth="1"/>
    <col min="7431" max="7431" width="6.5703125" style="300" customWidth="1"/>
    <col min="7432" max="7432" width="20.85546875" style="300" bestFit="1" customWidth="1"/>
    <col min="7433" max="7433" width="3" style="300" customWidth="1"/>
    <col min="7434" max="7434" width="9.140625" style="300" customWidth="1"/>
    <col min="7435" max="7680" width="9.140625" style="300"/>
    <col min="7681" max="7681" width="14.5703125" style="300" customWidth="1"/>
    <col min="7682" max="7682" width="6.5703125" style="300" customWidth="1"/>
    <col min="7683" max="7683" width="32.140625" style="300" customWidth="1"/>
    <col min="7684" max="7684" width="4.7109375" style="300" customWidth="1"/>
    <col min="7685" max="7685" width="30.7109375" style="300" customWidth="1"/>
    <col min="7686" max="7686" width="16.28515625" style="300" customWidth="1"/>
    <col min="7687" max="7687" width="6.5703125" style="300" customWidth="1"/>
    <col min="7688" max="7688" width="20.85546875" style="300" bestFit="1" customWidth="1"/>
    <col min="7689" max="7689" width="3" style="300" customWidth="1"/>
    <col min="7690" max="7690" width="9.140625" style="300" customWidth="1"/>
    <col min="7691" max="7936" width="9.140625" style="300"/>
    <col min="7937" max="7937" width="14.5703125" style="300" customWidth="1"/>
    <col min="7938" max="7938" width="6.5703125" style="300" customWidth="1"/>
    <col min="7939" max="7939" width="32.140625" style="300" customWidth="1"/>
    <col min="7940" max="7940" width="4.7109375" style="300" customWidth="1"/>
    <col min="7941" max="7941" width="30.7109375" style="300" customWidth="1"/>
    <col min="7942" max="7942" width="16.28515625" style="300" customWidth="1"/>
    <col min="7943" max="7943" width="6.5703125" style="300" customWidth="1"/>
    <col min="7944" max="7944" width="20.85546875" style="300" bestFit="1" customWidth="1"/>
    <col min="7945" max="7945" width="3" style="300" customWidth="1"/>
    <col min="7946" max="7946" width="9.140625" style="300" customWidth="1"/>
    <col min="7947" max="8192" width="9.140625" style="300"/>
    <col min="8193" max="8193" width="14.5703125" style="300" customWidth="1"/>
    <col min="8194" max="8194" width="6.5703125" style="300" customWidth="1"/>
    <col min="8195" max="8195" width="32.140625" style="300" customWidth="1"/>
    <col min="8196" max="8196" width="4.7109375" style="300" customWidth="1"/>
    <col min="8197" max="8197" width="30.7109375" style="300" customWidth="1"/>
    <col min="8198" max="8198" width="16.28515625" style="300" customWidth="1"/>
    <col min="8199" max="8199" width="6.5703125" style="300" customWidth="1"/>
    <col min="8200" max="8200" width="20.85546875" style="300" bestFit="1" customWidth="1"/>
    <col min="8201" max="8201" width="3" style="300" customWidth="1"/>
    <col min="8202" max="8202" width="9.140625" style="300" customWidth="1"/>
    <col min="8203" max="8448" width="9.140625" style="300"/>
    <col min="8449" max="8449" width="14.5703125" style="300" customWidth="1"/>
    <col min="8450" max="8450" width="6.5703125" style="300" customWidth="1"/>
    <col min="8451" max="8451" width="32.140625" style="300" customWidth="1"/>
    <col min="8452" max="8452" width="4.7109375" style="300" customWidth="1"/>
    <col min="8453" max="8453" width="30.7109375" style="300" customWidth="1"/>
    <col min="8454" max="8454" width="16.28515625" style="300" customWidth="1"/>
    <col min="8455" max="8455" width="6.5703125" style="300" customWidth="1"/>
    <col min="8456" max="8456" width="20.85546875" style="300" bestFit="1" customWidth="1"/>
    <col min="8457" max="8457" width="3" style="300" customWidth="1"/>
    <col min="8458" max="8458" width="9.140625" style="300" customWidth="1"/>
    <col min="8459" max="8704" width="9.140625" style="300"/>
    <col min="8705" max="8705" width="14.5703125" style="300" customWidth="1"/>
    <col min="8706" max="8706" width="6.5703125" style="300" customWidth="1"/>
    <col min="8707" max="8707" width="32.140625" style="300" customWidth="1"/>
    <col min="8708" max="8708" width="4.7109375" style="300" customWidth="1"/>
    <col min="8709" max="8709" width="30.7109375" style="300" customWidth="1"/>
    <col min="8710" max="8710" width="16.28515625" style="300" customWidth="1"/>
    <col min="8711" max="8711" width="6.5703125" style="300" customWidth="1"/>
    <col min="8712" max="8712" width="20.85546875" style="300" bestFit="1" customWidth="1"/>
    <col min="8713" max="8713" width="3" style="300" customWidth="1"/>
    <col min="8714" max="8714" width="9.140625" style="300" customWidth="1"/>
    <col min="8715" max="8960" width="9.140625" style="300"/>
    <col min="8961" max="8961" width="14.5703125" style="300" customWidth="1"/>
    <col min="8962" max="8962" width="6.5703125" style="300" customWidth="1"/>
    <col min="8963" max="8963" width="32.140625" style="300" customWidth="1"/>
    <col min="8964" max="8964" width="4.7109375" style="300" customWidth="1"/>
    <col min="8965" max="8965" width="30.7109375" style="300" customWidth="1"/>
    <col min="8966" max="8966" width="16.28515625" style="300" customWidth="1"/>
    <col min="8967" max="8967" width="6.5703125" style="300" customWidth="1"/>
    <col min="8968" max="8968" width="20.85546875" style="300" bestFit="1" customWidth="1"/>
    <col min="8969" max="8969" width="3" style="300" customWidth="1"/>
    <col min="8970" max="8970" width="9.140625" style="300" customWidth="1"/>
    <col min="8971" max="9216" width="9.140625" style="300"/>
    <col min="9217" max="9217" width="14.5703125" style="300" customWidth="1"/>
    <col min="9218" max="9218" width="6.5703125" style="300" customWidth="1"/>
    <col min="9219" max="9219" width="32.140625" style="300" customWidth="1"/>
    <col min="9220" max="9220" width="4.7109375" style="300" customWidth="1"/>
    <col min="9221" max="9221" width="30.7109375" style="300" customWidth="1"/>
    <col min="9222" max="9222" width="16.28515625" style="300" customWidth="1"/>
    <col min="9223" max="9223" width="6.5703125" style="300" customWidth="1"/>
    <col min="9224" max="9224" width="20.85546875" style="300" bestFit="1" customWidth="1"/>
    <col min="9225" max="9225" width="3" style="300" customWidth="1"/>
    <col min="9226" max="9226" width="9.140625" style="300" customWidth="1"/>
    <col min="9227" max="9472" width="9.140625" style="300"/>
    <col min="9473" max="9473" width="14.5703125" style="300" customWidth="1"/>
    <col min="9474" max="9474" width="6.5703125" style="300" customWidth="1"/>
    <col min="9475" max="9475" width="32.140625" style="300" customWidth="1"/>
    <col min="9476" max="9476" width="4.7109375" style="300" customWidth="1"/>
    <col min="9477" max="9477" width="30.7109375" style="300" customWidth="1"/>
    <col min="9478" max="9478" width="16.28515625" style="300" customWidth="1"/>
    <col min="9479" max="9479" width="6.5703125" style="300" customWidth="1"/>
    <col min="9480" max="9480" width="20.85546875" style="300" bestFit="1" customWidth="1"/>
    <col min="9481" max="9481" width="3" style="300" customWidth="1"/>
    <col min="9482" max="9482" width="9.140625" style="300" customWidth="1"/>
    <col min="9483" max="9728" width="9.140625" style="300"/>
    <col min="9729" max="9729" width="14.5703125" style="300" customWidth="1"/>
    <col min="9730" max="9730" width="6.5703125" style="300" customWidth="1"/>
    <col min="9731" max="9731" width="32.140625" style="300" customWidth="1"/>
    <col min="9732" max="9732" width="4.7109375" style="300" customWidth="1"/>
    <col min="9733" max="9733" width="30.7109375" style="300" customWidth="1"/>
    <col min="9734" max="9734" width="16.28515625" style="300" customWidth="1"/>
    <col min="9735" max="9735" width="6.5703125" style="300" customWidth="1"/>
    <col min="9736" max="9736" width="20.85546875" style="300" bestFit="1" customWidth="1"/>
    <col min="9737" max="9737" width="3" style="300" customWidth="1"/>
    <col min="9738" max="9738" width="9.140625" style="300" customWidth="1"/>
    <col min="9739" max="9984" width="9.140625" style="300"/>
    <col min="9985" max="9985" width="14.5703125" style="300" customWidth="1"/>
    <col min="9986" max="9986" width="6.5703125" style="300" customWidth="1"/>
    <col min="9987" max="9987" width="32.140625" style="300" customWidth="1"/>
    <col min="9988" max="9988" width="4.7109375" style="300" customWidth="1"/>
    <col min="9989" max="9989" width="30.7109375" style="300" customWidth="1"/>
    <col min="9990" max="9990" width="16.28515625" style="300" customWidth="1"/>
    <col min="9991" max="9991" width="6.5703125" style="300" customWidth="1"/>
    <col min="9992" max="9992" width="20.85546875" style="300" bestFit="1" customWidth="1"/>
    <col min="9993" max="9993" width="3" style="300" customWidth="1"/>
    <col min="9994" max="9994" width="9.140625" style="300" customWidth="1"/>
    <col min="9995" max="10240" width="9.140625" style="300"/>
    <col min="10241" max="10241" width="14.5703125" style="300" customWidth="1"/>
    <col min="10242" max="10242" width="6.5703125" style="300" customWidth="1"/>
    <col min="10243" max="10243" width="32.140625" style="300" customWidth="1"/>
    <col min="10244" max="10244" width="4.7109375" style="300" customWidth="1"/>
    <col min="10245" max="10245" width="30.7109375" style="300" customWidth="1"/>
    <col min="10246" max="10246" width="16.28515625" style="300" customWidth="1"/>
    <col min="10247" max="10247" width="6.5703125" style="300" customWidth="1"/>
    <col min="10248" max="10248" width="20.85546875" style="300" bestFit="1" customWidth="1"/>
    <col min="10249" max="10249" width="3" style="300" customWidth="1"/>
    <col min="10250" max="10250" width="9.140625" style="300" customWidth="1"/>
    <col min="10251" max="10496" width="9.140625" style="300"/>
    <col min="10497" max="10497" width="14.5703125" style="300" customWidth="1"/>
    <col min="10498" max="10498" width="6.5703125" style="300" customWidth="1"/>
    <col min="10499" max="10499" width="32.140625" style="300" customWidth="1"/>
    <col min="10500" max="10500" width="4.7109375" style="300" customWidth="1"/>
    <col min="10501" max="10501" width="30.7109375" style="300" customWidth="1"/>
    <col min="10502" max="10502" width="16.28515625" style="300" customWidth="1"/>
    <col min="10503" max="10503" width="6.5703125" style="300" customWidth="1"/>
    <col min="10504" max="10504" width="20.85546875" style="300" bestFit="1" customWidth="1"/>
    <col min="10505" max="10505" width="3" style="300" customWidth="1"/>
    <col min="10506" max="10506" width="9.140625" style="300" customWidth="1"/>
    <col min="10507" max="10752" width="9.140625" style="300"/>
    <col min="10753" max="10753" width="14.5703125" style="300" customWidth="1"/>
    <col min="10754" max="10754" width="6.5703125" style="300" customWidth="1"/>
    <col min="10755" max="10755" width="32.140625" style="300" customWidth="1"/>
    <col min="10756" max="10756" width="4.7109375" style="300" customWidth="1"/>
    <col min="10757" max="10757" width="30.7109375" style="300" customWidth="1"/>
    <col min="10758" max="10758" width="16.28515625" style="300" customWidth="1"/>
    <col min="10759" max="10759" width="6.5703125" style="300" customWidth="1"/>
    <col min="10760" max="10760" width="20.85546875" style="300" bestFit="1" customWidth="1"/>
    <col min="10761" max="10761" width="3" style="300" customWidth="1"/>
    <col min="10762" max="10762" width="9.140625" style="300" customWidth="1"/>
    <col min="10763" max="11008" width="9.140625" style="300"/>
    <col min="11009" max="11009" width="14.5703125" style="300" customWidth="1"/>
    <col min="11010" max="11010" width="6.5703125" style="300" customWidth="1"/>
    <col min="11011" max="11011" width="32.140625" style="300" customWidth="1"/>
    <col min="11012" max="11012" width="4.7109375" style="300" customWidth="1"/>
    <col min="11013" max="11013" width="30.7109375" style="300" customWidth="1"/>
    <col min="11014" max="11014" width="16.28515625" style="300" customWidth="1"/>
    <col min="11015" max="11015" width="6.5703125" style="300" customWidth="1"/>
    <col min="11016" max="11016" width="20.85546875" style="300" bestFit="1" customWidth="1"/>
    <col min="11017" max="11017" width="3" style="300" customWidth="1"/>
    <col min="11018" max="11018" width="9.140625" style="300" customWidth="1"/>
    <col min="11019" max="11264" width="9.140625" style="300"/>
    <col min="11265" max="11265" width="14.5703125" style="300" customWidth="1"/>
    <col min="11266" max="11266" width="6.5703125" style="300" customWidth="1"/>
    <col min="11267" max="11267" width="32.140625" style="300" customWidth="1"/>
    <col min="11268" max="11268" width="4.7109375" style="300" customWidth="1"/>
    <col min="11269" max="11269" width="30.7109375" style="300" customWidth="1"/>
    <col min="11270" max="11270" width="16.28515625" style="300" customWidth="1"/>
    <col min="11271" max="11271" width="6.5703125" style="300" customWidth="1"/>
    <col min="11272" max="11272" width="20.85546875" style="300" bestFit="1" customWidth="1"/>
    <col min="11273" max="11273" width="3" style="300" customWidth="1"/>
    <col min="11274" max="11274" width="9.140625" style="300" customWidth="1"/>
    <col min="11275" max="11520" width="9.140625" style="300"/>
    <col min="11521" max="11521" width="14.5703125" style="300" customWidth="1"/>
    <col min="11522" max="11522" width="6.5703125" style="300" customWidth="1"/>
    <col min="11523" max="11523" width="32.140625" style="300" customWidth="1"/>
    <col min="11524" max="11524" width="4.7109375" style="300" customWidth="1"/>
    <col min="11525" max="11525" width="30.7109375" style="300" customWidth="1"/>
    <col min="11526" max="11526" width="16.28515625" style="300" customWidth="1"/>
    <col min="11527" max="11527" width="6.5703125" style="300" customWidth="1"/>
    <col min="11528" max="11528" width="20.85546875" style="300" bestFit="1" customWidth="1"/>
    <col min="11529" max="11529" width="3" style="300" customWidth="1"/>
    <col min="11530" max="11530" width="9.140625" style="300" customWidth="1"/>
    <col min="11531" max="11776" width="9.140625" style="300"/>
    <col min="11777" max="11777" width="14.5703125" style="300" customWidth="1"/>
    <col min="11778" max="11778" width="6.5703125" style="300" customWidth="1"/>
    <col min="11779" max="11779" width="32.140625" style="300" customWidth="1"/>
    <col min="11780" max="11780" width="4.7109375" style="300" customWidth="1"/>
    <col min="11781" max="11781" width="30.7109375" style="300" customWidth="1"/>
    <col min="11782" max="11782" width="16.28515625" style="300" customWidth="1"/>
    <col min="11783" max="11783" width="6.5703125" style="300" customWidth="1"/>
    <col min="11784" max="11784" width="20.85546875" style="300" bestFit="1" customWidth="1"/>
    <col min="11785" max="11785" width="3" style="300" customWidth="1"/>
    <col min="11786" max="11786" width="9.140625" style="300" customWidth="1"/>
    <col min="11787" max="12032" width="9.140625" style="300"/>
    <col min="12033" max="12033" width="14.5703125" style="300" customWidth="1"/>
    <col min="12034" max="12034" width="6.5703125" style="300" customWidth="1"/>
    <col min="12035" max="12035" width="32.140625" style="300" customWidth="1"/>
    <col min="12036" max="12036" width="4.7109375" style="300" customWidth="1"/>
    <col min="12037" max="12037" width="30.7109375" style="300" customWidth="1"/>
    <col min="12038" max="12038" width="16.28515625" style="300" customWidth="1"/>
    <col min="12039" max="12039" width="6.5703125" style="300" customWidth="1"/>
    <col min="12040" max="12040" width="20.85546875" style="300" bestFit="1" customWidth="1"/>
    <col min="12041" max="12041" width="3" style="300" customWidth="1"/>
    <col min="12042" max="12042" width="9.140625" style="300" customWidth="1"/>
    <col min="12043" max="12288" width="9.140625" style="300"/>
    <col min="12289" max="12289" width="14.5703125" style="300" customWidth="1"/>
    <col min="12290" max="12290" width="6.5703125" style="300" customWidth="1"/>
    <col min="12291" max="12291" width="32.140625" style="300" customWidth="1"/>
    <col min="12292" max="12292" width="4.7109375" style="300" customWidth="1"/>
    <col min="12293" max="12293" width="30.7109375" style="300" customWidth="1"/>
    <col min="12294" max="12294" width="16.28515625" style="300" customWidth="1"/>
    <col min="12295" max="12295" width="6.5703125" style="300" customWidth="1"/>
    <col min="12296" max="12296" width="20.85546875" style="300" bestFit="1" customWidth="1"/>
    <col min="12297" max="12297" width="3" style="300" customWidth="1"/>
    <col min="12298" max="12298" width="9.140625" style="300" customWidth="1"/>
    <col min="12299" max="12544" width="9.140625" style="300"/>
    <col min="12545" max="12545" width="14.5703125" style="300" customWidth="1"/>
    <col min="12546" max="12546" width="6.5703125" style="300" customWidth="1"/>
    <col min="12547" max="12547" width="32.140625" style="300" customWidth="1"/>
    <col min="12548" max="12548" width="4.7109375" style="300" customWidth="1"/>
    <col min="12549" max="12549" width="30.7109375" style="300" customWidth="1"/>
    <col min="12550" max="12550" width="16.28515625" style="300" customWidth="1"/>
    <col min="12551" max="12551" width="6.5703125" style="300" customWidth="1"/>
    <col min="12552" max="12552" width="20.85546875" style="300" bestFit="1" customWidth="1"/>
    <col min="12553" max="12553" width="3" style="300" customWidth="1"/>
    <col min="12554" max="12554" width="9.140625" style="300" customWidth="1"/>
    <col min="12555" max="12800" width="9.140625" style="300"/>
    <col min="12801" max="12801" width="14.5703125" style="300" customWidth="1"/>
    <col min="12802" max="12802" width="6.5703125" style="300" customWidth="1"/>
    <col min="12803" max="12803" width="32.140625" style="300" customWidth="1"/>
    <col min="12804" max="12804" width="4.7109375" style="300" customWidth="1"/>
    <col min="12805" max="12805" width="30.7109375" style="300" customWidth="1"/>
    <col min="12806" max="12806" width="16.28515625" style="300" customWidth="1"/>
    <col min="12807" max="12807" width="6.5703125" style="300" customWidth="1"/>
    <col min="12808" max="12808" width="20.85546875" style="300" bestFit="1" customWidth="1"/>
    <col min="12809" max="12809" width="3" style="300" customWidth="1"/>
    <col min="12810" max="12810" width="9.140625" style="300" customWidth="1"/>
    <col min="12811" max="13056" width="9.140625" style="300"/>
    <col min="13057" max="13057" width="14.5703125" style="300" customWidth="1"/>
    <col min="13058" max="13058" width="6.5703125" style="300" customWidth="1"/>
    <col min="13059" max="13059" width="32.140625" style="300" customWidth="1"/>
    <col min="13060" max="13060" width="4.7109375" style="300" customWidth="1"/>
    <col min="13061" max="13061" width="30.7109375" style="300" customWidth="1"/>
    <col min="13062" max="13062" width="16.28515625" style="300" customWidth="1"/>
    <col min="13063" max="13063" width="6.5703125" style="300" customWidth="1"/>
    <col min="13064" max="13064" width="20.85546875" style="300" bestFit="1" customWidth="1"/>
    <col min="13065" max="13065" width="3" style="300" customWidth="1"/>
    <col min="13066" max="13066" width="9.140625" style="300" customWidth="1"/>
    <col min="13067" max="13312" width="9.140625" style="300"/>
    <col min="13313" max="13313" width="14.5703125" style="300" customWidth="1"/>
    <col min="13314" max="13314" width="6.5703125" style="300" customWidth="1"/>
    <col min="13315" max="13315" width="32.140625" style="300" customWidth="1"/>
    <col min="13316" max="13316" width="4.7109375" style="300" customWidth="1"/>
    <col min="13317" max="13317" width="30.7109375" style="300" customWidth="1"/>
    <col min="13318" max="13318" width="16.28515625" style="300" customWidth="1"/>
    <col min="13319" max="13319" width="6.5703125" style="300" customWidth="1"/>
    <col min="13320" max="13320" width="20.85546875" style="300" bestFit="1" customWidth="1"/>
    <col min="13321" max="13321" width="3" style="300" customWidth="1"/>
    <col min="13322" max="13322" width="9.140625" style="300" customWidth="1"/>
    <col min="13323" max="13568" width="9.140625" style="300"/>
    <col min="13569" max="13569" width="14.5703125" style="300" customWidth="1"/>
    <col min="13570" max="13570" width="6.5703125" style="300" customWidth="1"/>
    <col min="13571" max="13571" width="32.140625" style="300" customWidth="1"/>
    <col min="13572" max="13572" width="4.7109375" style="300" customWidth="1"/>
    <col min="13573" max="13573" width="30.7109375" style="300" customWidth="1"/>
    <col min="13574" max="13574" width="16.28515625" style="300" customWidth="1"/>
    <col min="13575" max="13575" width="6.5703125" style="300" customWidth="1"/>
    <col min="13576" max="13576" width="20.85546875" style="300" bestFit="1" customWidth="1"/>
    <col min="13577" max="13577" width="3" style="300" customWidth="1"/>
    <col min="13578" max="13578" width="9.140625" style="300" customWidth="1"/>
    <col min="13579" max="13824" width="9.140625" style="300"/>
    <col min="13825" max="13825" width="14.5703125" style="300" customWidth="1"/>
    <col min="13826" max="13826" width="6.5703125" style="300" customWidth="1"/>
    <col min="13827" max="13827" width="32.140625" style="300" customWidth="1"/>
    <col min="13828" max="13828" width="4.7109375" style="300" customWidth="1"/>
    <col min="13829" max="13829" width="30.7109375" style="300" customWidth="1"/>
    <col min="13830" max="13830" width="16.28515625" style="300" customWidth="1"/>
    <col min="13831" max="13831" width="6.5703125" style="300" customWidth="1"/>
    <col min="13832" max="13832" width="20.85546875" style="300" bestFit="1" customWidth="1"/>
    <col min="13833" max="13833" width="3" style="300" customWidth="1"/>
    <col min="13834" max="13834" width="9.140625" style="300" customWidth="1"/>
    <col min="13835" max="14080" width="9.140625" style="300"/>
    <col min="14081" max="14081" width="14.5703125" style="300" customWidth="1"/>
    <col min="14082" max="14082" width="6.5703125" style="300" customWidth="1"/>
    <col min="14083" max="14083" width="32.140625" style="300" customWidth="1"/>
    <col min="14084" max="14084" width="4.7109375" style="300" customWidth="1"/>
    <col min="14085" max="14085" width="30.7109375" style="300" customWidth="1"/>
    <col min="14086" max="14086" width="16.28515625" style="300" customWidth="1"/>
    <col min="14087" max="14087" width="6.5703125" style="300" customWidth="1"/>
    <col min="14088" max="14088" width="20.85546875" style="300" bestFit="1" customWidth="1"/>
    <col min="14089" max="14089" width="3" style="300" customWidth="1"/>
    <col min="14090" max="14090" width="9.140625" style="300" customWidth="1"/>
    <col min="14091" max="14336" width="9.140625" style="300"/>
    <col min="14337" max="14337" width="14.5703125" style="300" customWidth="1"/>
    <col min="14338" max="14338" width="6.5703125" style="300" customWidth="1"/>
    <col min="14339" max="14339" width="32.140625" style="300" customWidth="1"/>
    <col min="14340" max="14340" width="4.7109375" style="300" customWidth="1"/>
    <col min="14341" max="14341" width="30.7109375" style="300" customWidth="1"/>
    <col min="14342" max="14342" width="16.28515625" style="300" customWidth="1"/>
    <col min="14343" max="14343" width="6.5703125" style="300" customWidth="1"/>
    <col min="14344" max="14344" width="20.85546875" style="300" bestFit="1" customWidth="1"/>
    <col min="14345" max="14345" width="3" style="300" customWidth="1"/>
    <col min="14346" max="14346" width="9.140625" style="300" customWidth="1"/>
    <col min="14347" max="14592" width="9.140625" style="300"/>
    <col min="14593" max="14593" width="14.5703125" style="300" customWidth="1"/>
    <col min="14594" max="14594" width="6.5703125" style="300" customWidth="1"/>
    <col min="14595" max="14595" width="32.140625" style="300" customWidth="1"/>
    <col min="14596" max="14596" width="4.7109375" style="300" customWidth="1"/>
    <col min="14597" max="14597" width="30.7109375" style="300" customWidth="1"/>
    <col min="14598" max="14598" width="16.28515625" style="300" customWidth="1"/>
    <col min="14599" max="14599" width="6.5703125" style="300" customWidth="1"/>
    <col min="14600" max="14600" width="20.85546875" style="300" bestFit="1" customWidth="1"/>
    <col min="14601" max="14601" width="3" style="300" customWidth="1"/>
    <col min="14602" max="14602" width="9.140625" style="300" customWidth="1"/>
    <col min="14603" max="14848" width="9.140625" style="300"/>
    <col min="14849" max="14849" width="14.5703125" style="300" customWidth="1"/>
    <col min="14850" max="14850" width="6.5703125" style="300" customWidth="1"/>
    <col min="14851" max="14851" width="32.140625" style="300" customWidth="1"/>
    <col min="14852" max="14852" width="4.7109375" style="300" customWidth="1"/>
    <col min="14853" max="14853" width="30.7109375" style="300" customWidth="1"/>
    <col min="14854" max="14854" width="16.28515625" style="300" customWidth="1"/>
    <col min="14855" max="14855" width="6.5703125" style="300" customWidth="1"/>
    <col min="14856" max="14856" width="20.85546875" style="300" bestFit="1" customWidth="1"/>
    <col min="14857" max="14857" width="3" style="300" customWidth="1"/>
    <col min="14858" max="14858" width="9.140625" style="300" customWidth="1"/>
    <col min="14859" max="15104" width="9.140625" style="300"/>
    <col min="15105" max="15105" width="14.5703125" style="300" customWidth="1"/>
    <col min="15106" max="15106" width="6.5703125" style="300" customWidth="1"/>
    <col min="15107" max="15107" width="32.140625" style="300" customWidth="1"/>
    <col min="15108" max="15108" width="4.7109375" style="300" customWidth="1"/>
    <col min="15109" max="15109" width="30.7109375" style="300" customWidth="1"/>
    <col min="15110" max="15110" width="16.28515625" style="300" customWidth="1"/>
    <col min="15111" max="15111" width="6.5703125" style="300" customWidth="1"/>
    <col min="15112" max="15112" width="20.85546875" style="300" bestFit="1" customWidth="1"/>
    <col min="15113" max="15113" width="3" style="300" customWidth="1"/>
    <col min="15114" max="15114" width="9.140625" style="300" customWidth="1"/>
    <col min="15115" max="15360" width="9.140625" style="300"/>
    <col min="15361" max="15361" width="14.5703125" style="300" customWidth="1"/>
    <col min="15362" max="15362" width="6.5703125" style="300" customWidth="1"/>
    <col min="15363" max="15363" width="32.140625" style="300" customWidth="1"/>
    <col min="15364" max="15364" width="4.7109375" style="300" customWidth="1"/>
    <col min="15365" max="15365" width="30.7109375" style="300" customWidth="1"/>
    <col min="15366" max="15366" width="16.28515625" style="300" customWidth="1"/>
    <col min="15367" max="15367" width="6.5703125" style="300" customWidth="1"/>
    <col min="15368" max="15368" width="20.85546875" style="300" bestFit="1" customWidth="1"/>
    <col min="15369" max="15369" width="3" style="300" customWidth="1"/>
    <col min="15370" max="15370" width="9.140625" style="300" customWidth="1"/>
    <col min="15371" max="15616" width="9.140625" style="300"/>
    <col min="15617" max="15617" width="14.5703125" style="300" customWidth="1"/>
    <col min="15618" max="15618" width="6.5703125" style="300" customWidth="1"/>
    <col min="15619" max="15619" width="32.140625" style="300" customWidth="1"/>
    <col min="15620" max="15620" width="4.7109375" style="300" customWidth="1"/>
    <col min="15621" max="15621" width="30.7109375" style="300" customWidth="1"/>
    <col min="15622" max="15622" width="16.28515625" style="300" customWidth="1"/>
    <col min="15623" max="15623" width="6.5703125" style="300" customWidth="1"/>
    <col min="15624" max="15624" width="20.85546875" style="300" bestFit="1" customWidth="1"/>
    <col min="15625" max="15625" width="3" style="300" customWidth="1"/>
    <col min="15626" max="15626" width="9.140625" style="300" customWidth="1"/>
    <col min="15627" max="15872" width="9.140625" style="300"/>
    <col min="15873" max="15873" width="14.5703125" style="300" customWidth="1"/>
    <col min="15874" max="15874" width="6.5703125" style="300" customWidth="1"/>
    <col min="15875" max="15875" width="32.140625" style="300" customWidth="1"/>
    <col min="15876" max="15876" width="4.7109375" style="300" customWidth="1"/>
    <col min="15877" max="15877" width="30.7109375" style="300" customWidth="1"/>
    <col min="15878" max="15878" width="16.28515625" style="300" customWidth="1"/>
    <col min="15879" max="15879" width="6.5703125" style="300" customWidth="1"/>
    <col min="15880" max="15880" width="20.85546875" style="300" bestFit="1" customWidth="1"/>
    <col min="15881" max="15881" width="3" style="300" customWidth="1"/>
    <col min="15882" max="15882" width="9.140625" style="300" customWidth="1"/>
    <col min="15883" max="16128" width="9.140625" style="300"/>
    <col min="16129" max="16129" width="14.5703125" style="300" customWidth="1"/>
    <col min="16130" max="16130" width="6.5703125" style="300" customWidth="1"/>
    <col min="16131" max="16131" width="32.140625" style="300" customWidth="1"/>
    <col min="16132" max="16132" width="4.7109375" style="300" customWidth="1"/>
    <col min="16133" max="16133" width="30.7109375" style="300" customWidth="1"/>
    <col min="16134" max="16134" width="16.28515625" style="300" customWidth="1"/>
    <col min="16135" max="16135" width="6.5703125" style="300" customWidth="1"/>
    <col min="16136" max="16136" width="20.85546875" style="300" bestFit="1" customWidth="1"/>
    <col min="16137" max="16137" width="3" style="300" customWidth="1"/>
    <col min="16138" max="16138" width="9.140625" style="300" customWidth="1"/>
    <col min="16139" max="16384" width="9.140625" style="300"/>
  </cols>
  <sheetData>
    <row r="1" spans="1:9" ht="159.94999999999999" customHeight="1"/>
    <row r="2" spans="1:9" ht="48.75" customHeight="1">
      <c r="A2" s="302" t="s">
        <v>91</v>
      </c>
      <c r="F2" s="303"/>
      <c r="G2" s="303"/>
    </row>
    <row r="3" spans="1:9" s="306" customFormat="1" ht="35.25" customHeight="1">
      <c r="A3" s="304" t="s">
        <v>92</v>
      </c>
      <c r="B3" s="305"/>
      <c r="C3" s="305"/>
      <c r="D3" s="305"/>
      <c r="E3" s="305"/>
      <c r="F3" s="391" t="s">
        <v>93</v>
      </c>
      <c r="G3" s="391"/>
    </row>
    <row r="4" spans="1:9" s="306" customFormat="1" ht="10.5" customHeight="1">
      <c r="A4" s="307" t="s">
        <v>94</v>
      </c>
      <c r="B4" s="308"/>
      <c r="C4" s="307" t="s">
        <v>95</v>
      </c>
      <c r="D4" s="307" t="s">
        <v>2</v>
      </c>
      <c r="E4" s="308"/>
      <c r="F4" s="309"/>
      <c r="G4" s="308"/>
      <c r="H4" s="309" t="s">
        <v>0</v>
      </c>
    </row>
    <row r="5" spans="1:9" s="311" customFormat="1" ht="21" customHeight="1">
      <c r="A5" s="310">
        <v>42296</v>
      </c>
      <c r="C5" s="311" t="s">
        <v>96</v>
      </c>
      <c r="D5" s="312" t="s">
        <v>202</v>
      </c>
      <c r="E5" s="312"/>
      <c r="F5" s="313" t="s">
        <v>203</v>
      </c>
      <c r="G5" s="314"/>
      <c r="H5" s="315" t="s">
        <v>99</v>
      </c>
    </row>
    <row r="6" spans="1:9" s="316" customFormat="1" ht="6.75" customHeight="1" thickBot="1">
      <c r="A6" s="311"/>
      <c r="D6" s="317"/>
      <c r="E6" s="318"/>
      <c r="F6" s="318"/>
      <c r="G6" s="318"/>
    </row>
    <row r="7" spans="1:9" s="327" customFormat="1" ht="21.75" customHeight="1" thickBot="1">
      <c r="A7" s="319" t="s">
        <v>100</v>
      </c>
      <c r="B7" s="320" t="s">
        <v>101</v>
      </c>
      <c r="C7" s="321" t="s">
        <v>102</v>
      </c>
      <c r="D7" s="322"/>
      <c r="E7" s="323" t="s">
        <v>102</v>
      </c>
      <c r="F7" s="324" t="s">
        <v>103</v>
      </c>
      <c r="G7" s="325"/>
      <c r="H7" s="324" t="s">
        <v>104</v>
      </c>
      <c r="I7" s="326"/>
    </row>
    <row r="8" spans="1:9" s="327" customFormat="1" ht="9.75" customHeight="1" thickBot="1">
      <c r="A8" s="328"/>
      <c r="B8" s="328"/>
      <c r="C8" s="328"/>
      <c r="D8" s="328"/>
      <c r="E8" s="328"/>
      <c r="F8" s="329"/>
      <c r="G8" s="330"/>
      <c r="H8" s="326"/>
      <c r="I8" s="326"/>
    </row>
    <row r="9" spans="1:9" s="339" customFormat="1" ht="21.95" customHeight="1">
      <c r="A9" s="331" t="s">
        <v>105</v>
      </c>
      <c r="B9" s="378" t="s">
        <v>204</v>
      </c>
      <c r="C9" s="333" t="s">
        <v>82</v>
      </c>
      <c r="D9" s="334" t="s">
        <v>1</v>
      </c>
      <c r="E9" s="335" t="s">
        <v>72</v>
      </c>
      <c r="F9" s="336" t="s">
        <v>83</v>
      </c>
      <c r="G9" s="337" t="s">
        <v>106</v>
      </c>
      <c r="H9" s="392" t="s">
        <v>107</v>
      </c>
      <c r="I9" s="338"/>
    </row>
    <row r="10" spans="1:9" ht="15" customHeight="1">
      <c r="A10" s="340" t="s">
        <v>206</v>
      </c>
      <c r="B10" s="341" t="s">
        <v>109</v>
      </c>
      <c r="C10" s="342" t="s">
        <v>192</v>
      </c>
      <c r="D10" s="343" t="s">
        <v>1</v>
      </c>
      <c r="E10" s="344" t="s">
        <v>155</v>
      </c>
      <c r="F10" s="345" t="s">
        <v>38</v>
      </c>
      <c r="G10" s="385" t="s">
        <v>205</v>
      </c>
      <c r="H10" s="393"/>
    </row>
    <row r="11" spans="1:9" ht="15" customHeight="1">
      <c r="A11" s="347" t="s">
        <v>123</v>
      </c>
      <c r="B11" s="348" t="s">
        <v>113</v>
      </c>
      <c r="C11" s="342" t="s">
        <v>193</v>
      </c>
      <c r="D11" s="343" t="s">
        <v>1</v>
      </c>
      <c r="E11" s="344" t="s">
        <v>151</v>
      </c>
      <c r="F11" s="345" t="s">
        <v>208</v>
      </c>
      <c r="G11" s="383"/>
      <c r="H11" s="393"/>
    </row>
    <row r="12" spans="1:9" ht="15" customHeight="1">
      <c r="A12" s="350" t="s">
        <v>116</v>
      </c>
      <c r="B12" s="348" t="s">
        <v>117</v>
      </c>
      <c r="C12" s="351" t="s">
        <v>192</v>
      </c>
      <c r="D12" s="352"/>
      <c r="E12" s="351" t="s">
        <v>155</v>
      </c>
      <c r="F12" s="389" t="s">
        <v>118</v>
      </c>
      <c r="G12" s="384"/>
      <c r="H12" s="394"/>
    </row>
    <row r="13" spans="1:9" ht="15" customHeight="1" thickBot="1">
      <c r="A13" s="354"/>
      <c r="B13" s="355"/>
      <c r="C13" s="356" t="s">
        <v>193</v>
      </c>
      <c r="D13" s="357" t="s">
        <v>119</v>
      </c>
      <c r="E13" s="356" t="s">
        <v>151</v>
      </c>
      <c r="F13" s="390"/>
      <c r="G13" s="358"/>
      <c r="H13" s="359"/>
      <c r="I13" s="360"/>
    </row>
    <row r="14" spans="1:9" ht="21" thickBot="1">
      <c r="C14" s="361"/>
      <c r="D14" s="362"/>
      <c r="E14" s="361"/>
      <c r="F14" s="361"/>
      <c r="H14" s="363"/>
    </row>
    <row r="15" spans="1:9" s="339" customFormat="1" ht="21.95" customHeight="1">
      <c r="A15" s="331" t="s">
        <v>105</v>
      </c>
      <c r="B15" s="378" t="s">
        <v>204</v>
      </c>
      <c r="C15" s="333" t="s">
        <v>82</v>
      </c>
      <c r="D15" s="334" t="s">
        <v>1</v>
      </c>
      <c r="E15" s="335" t="s">
        <v>71</v>
      </c>
      <c r="F15" s="336" t="s">
        <v>83</v>
      </c>
      <c r="G15" s="365" t="s">
        <v>106</v>
      </c>
      <c r="H15" s="386" t="s">
        <v>133</v>
      </c>
      <c r="I15" s="338"/>
    </row>
    <row r="16" spans="1:9" ht="15" customHeight="1">
      <c r="A16" s="340" t="s">
        <v>206</v>
      </c>
      <c r="B16" s="341" t="s">
        <v>109</v>
      </c>
      <c r="C16" s="342" t="s">
        <v>195</v>
      </c>
      <c r="D16" s="343" t="s">
        <v>1</v>
      </c>
      <c r="E16" s="344" t="s">
        <v>186</v>
      </c>
      <c r="F16" s="345" t="s">
        <v>25</v>
      </c>
      <c r="G16" s="385" t="s">
        <v>205</v>
      </c>
      <c r="H16" s="387"/>
    </row>
    <row r="17" spans="1:9" ht="15" customHeight="1">
      <c r="A17" s="347" t="s">
        <v>123</v>
      </c>
      <c r="B17" s="366" t="s">
        <v>113</v>
      </c>
      <c r="C17" s="342" t="s">
        <v>196</v>
      </c>
      <c r="D17" s="367" t="s">
        <v>1</v>
      </c>
      <c r="E17" s="344" t="s">
        <v>188</v>
      </c>
      <c r="F17" s="368" t="s">
        <v>207</v>
      </c>
      <c r="G17" s="383"/>
      <c r="H17" s="387"/>
    </row>
    <row r="18" spans="1:9" ht="15" customHeight="1">
      <c r="A18" s="350" t="s">
        <v>116</v>
      </c>
      <c r="B18" s="366" t="s">
        <v>117</v>
      </c>
      <c r="C18" s="351" t="s">
        <v>195</v>
      </c>
      <c r="D18" s="352"/>
      <c r="E18" s="351" t="s">
        <v>186</v>
      </c>
      <c r="F18" s="389" t="s">
        <v>118</v>
      </c>
      <c r="G18" s="384"/>
      <c r="H18" s="388"/>
    </row>
    <row r="19" spans="1:9" ht="15" customHeight="1" thickBot="1">
      <c r="A19" s="369"/>
      <c r="B19" s="355"/>
      <c r="C19" s="356" t="s">
        <v>196</v>
      </c>
      <c r="D19" s="357" t="s">
        <v>119</v>
      </c>
      <c r="E19" s="356" t="s">
        <v>188</v>
      </c>
      <c r="F19" s="390"/>
      <c r="G19" s="358"/>
      <c r="H19" s="359"/>
      <c r="I19" s="360"/>
    </row>
  </sheetData>
  <dataConsolidate/>
  <mergeCells count="5">
    <mergeCell ref="F3:G3"/>
    <mergeCell ref="H9:H12"/>
    <mergeCell ref="F12:F13"/>
    <mergeCell ref="H15:H18"/>
    <mergeCell ref="F18:F19"/>
  </mergeCells>
  <conditionalFormatting sqref="F9">
    <cfRule type="notContainsBlanks" dxfId="1" priority="2" stopIfTrue="1">
      <formula>LEN(TRIM(F9))&gt;0</formula>
    </cfRule>
  </conditionalFormatting>
  <conditionalFormatting sqref="F15">
    <cfRule type="notContainsBlanks" dxfId="0" priority="1" stopIfTrue="1">
      <formula>LEN(TRIM(F15))&gt;0</formula>
    </cfRule>
  </conditionalFormatting>
  <dataValidations count="3">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ligas</formula1>
    </dataValidation>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formula1>GRUPO</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ormula1>scores</formula1>
    </dataValidation>
  </dataValidations>
  <pageMargins left="0.39370078740157483" right="0.39370078740157483" top="0.39370078740157483" bottom="0.39370078740157483" header="0.51181102362204722" footer="0.51181102362204722"/>
  <pageSetup scale="70" orientation="portrait" r:id="rId1"/>
  <headerFooter alignWithMargins="0">
    <oddHeader>&amp;F</oddHeader>
    <oddFooter>&amp;A&amp;RPágina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U88"/>
  <sheetViews>
    <sheetView showGridLines="0" showZeros="0" topLeftCell="A25" zoomScaleNormal="100" workbookViewId="0">
      <selection activeCell="J33" sqref="J33"/>
    </sheetView>
  </sheetViews>
  <sheetFormatPr baseColWidth="10" defaultColWidth="9.140625" defaultRowHeight="12.75"/>
  <cols>
    <col min="1" max="1" width="3.28515625" style="183" customWidth="1"/>
    <col min="2"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142" customWidth="1"/>
    <col min="10" max="10" width="10.7109375" style="14" customWidth="1"/>
    <col min="11" max="11" width="1.7109375" style="142" customWidth="1"/>
    <col min="12" max="12" width="10.7109375" style="1" customWidth="1"/>
    <col min="13" max="13" width="1.7109375" style="143" customWidth="1"/>
    <col min="14" max="14" width="10.7109375" style="1" customWidth="1"/>
    <col min="15" max="15" width="1.7109375" style="142" customWidth="1"/>
    <col min="16" max="16" width="10.7109375" style="1" customWidth="1"/>
    <col min="17" max="17" width="1.7109375" style="143" customWidth="1"/>
    <col min="18" max="18" width="0" style="1" hidden="1" customWidth="1"/>
    <col min="19" max="19" width="10.7109375" style="1" customWidth="1"/>
    <col min="20" max="20" width="1.7109375" style="1" customWidth="1"/>
    <col min="21"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4" width="0" style="1" hidden="1" customWidth="1"/>
    <col min="275" max="275" width="10.7109375" style="1" customWidth="1"/>
    <col min="276" max="276" width="1.7109375" style="1" customWidth="1"/>
    <col min="277"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0" width="0" style="1" hidden="1" customWidth="1"/>
    <col min="531" max="531" width="10.7109375" style="1" customWidth="1"/>
    <col min="532" max="532" width="1.7109375" style="1" customWidth="1"/>
    <col min="533"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6" width="0" style="1" hidden="1" customWidth="1"/>
    <col min="787" max="787" width="10.7109375" style="1" customWidth="1"/>
    <col min="788" max="788" width="1.7109375" style="1" customWidth="1"/>
    <col min="789"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2" width="0" style="1" hidden="1" customWidth="1"/>
    <col min="1043" max="1043" width="10.7109375" style="1" customWidth="1"/>
    <col min="1044" max="1044" width="1.7109375" style="1" customWidth="1"/>
    <col min="1045"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8" width="0" style="1" hidden="1" customWidth="1"/>
    <col min="1299" max="1299" width="10.7109375" style="1" customWidth="1"/>
    <col min="1300" max="1300" width="1.7109375" style="1" customWidth="1"/>
    <col min="1301"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4" width="0" style="1" hidden="1" customWidth="1"/>
    <col min="1555" max="1555" width="10.7109375" style="1" customWidth="1"/>
    <col min="1556" max="1556" width="1.7109375" style="1" customWidth="1"/>
    <col min="1557"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0" width="0" style="1" hidden="1" customWidth="1"/>
    <col min="1811" max="1811" width="10.7109375" style="1" customWidth="1"/>
    <col min="1812" max="1812" width="1.7109375" style="1" customWidth="1"/>
    <col min="1813"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6" width="0" style="1" hidden="1" customWidth="1"/>
    <col min="2067" max="2067" width="10.7109375" style="1" customWidth="1"/>
    <col min="2068" max="2068" width="1.7109375" style="1" customWidth="1"/>
    <col min="2069"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2" width="0" style="1" hidden="1" customWidth="1"/>
    <col min="2323" max="2323" width="10.7109375" style="1" customWidth="1"/>
    <col min="2324" max="2324" width="1.7109375" style="1" customWidth="1"/>
    <col min="2325"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8" width="0" style="1" hidden="1" customWidth="1"/>
    <col min="2579" max="2579" width="10.7109375" style="1" customWidth="1"/>
    <col min="2580" max="2580" width="1.7109375" style="1" customWidth="1"/>
    <col min="2581"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4" width="0" style="1" hidden="1" customWidth="1"/>
    <col min="2835" max="2835" width="10.7109375" style="1" customWidth="1"/>
    <col min="2836" max="2836" width="1.7109375" style="1" customWidth="1"/>
    <col min="2837"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0" width="0" style="1" hidden="1" customWidth="1"/>
    <col min="3091" max="3091" width="10.7109375" style="1" customWidth="1"/>
    <col min="3092" max="3092" width="1.7109375" style="1" customWidth="1"/>
    <col min="3093"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6" width="0" style="1" hidden="1" customWidth="1"/>
    <col min="3347" max="3347" width="10.7109375" style="1" customWidth="1"/>
    <col min="3348" max="3348" width="1.7109375" style="1" customWidth="1"/>
    <col min="3349"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2" width="0" style="1" hidden="1" customWidth="1"/>
    <col min="3603" max="3603" width="10.7109375" style="1" customWidth="1"/>
    <col min="3604" max="3604" width="1.7109375" style="1" customWidth="1"/>
    <col min="3605"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8" width="0" style="1" hidden="1" customWidth="1"/>
    <col min="3859" max="3859" width="10.7109375" style="1" customWidth="1"/>
    <col min="3860" max="3860" width="1.7109375" style="1" customWidth="1"/>
    <col min="3861"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4" width="0" style="1" hidden="1" customWidth="1"/>
    <col min="4115" max="4115" width="10.7109375" style="1" customWidth="1"/>
    <col min="4116" max="4116" width="1.7109375" style="1" customWidth="1"/>
    <col min="4117"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0" width="0" style="1" hidden="1" customWidth="1"/>
    <col min="4371" max="4371" width="10.7109375" style="1" customWidth="1"/>
    <col min="4372" max="4372" width="1.7109375" style="1" customWidth="1"/>
    <col min="4373"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6" width="0" style="1" hidden="1" customWidth="1"/>
    <col min="4627" max="4627" width="10.7109375" style="1" customWidth="1"/>
    <col min="4628" max="4628" width="1.7109375" style="1" customWidth="1"/>
    <col min="4629"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2" width="0" style="1" hidden="1" customWidth="1"/>
    <col min="4883" max="4883" width="10.7109375" style="1" customWidth="1"/>
    <col min="4884" max="4884" width="1.7109375" style="1" customWidth="1"/>
    <col min="4885"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8" width="0" style="1" hidden="1" customWidth="1"/>
    <col min="5139" max="5139" width="10.7109375" style="1" customWidth="1"/>
    <col min="5140" max="5140" width="1.7109375" style="1" customWidth="1"/>
    <col min="5141"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4" width="0" style="1" hidden="1" customWidth="1"/>
    <col min="5395" max="5395" width="10.7109375" style="1" customWidth="1"/>
    <col min="5396" max="5396" width="1.7109375" style="1" customWidth="1"/>
    <col min="5397"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0" width="0" style="1" hidden="1" customWidth="1"/>
    <col min="5651" max="5651" width="10.7109375" style="1" customWidth="1"/>
    <col min="5652" max="5652" width="1.7109375" style="1" customWidth="1"/>
    <col min="5653"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6" width="0" style="1" hidden="1" customWidth="1"/>
    <col min="5907" max="5907" width="10.7109375" style="1" customWidth="1"/>
    <col min="5908" max="5908" width="1.7109375" style="1" customWidth="1"/>
    <col min="5909"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2" width="0" style="1" hidden="1" customWidth="1"/>
    <col min="6163" max="6163" width="10.7109375" style="1" customWidth="1"/>
    <col min="6164" max="6164" width="1.7109375" style="1" customWidth="1"/>
    <col min="6165"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8" width="0" style="1" hidden="1" customWidth="1"/>
    <col min="6419" max="6419" width="10.7109375" style="1" customWidth="1"/>
    <col min="6420" max="6420" width="1.7109375" style="1" customWidth="1"/>
    <col min="6421"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4" width="0" style="1" hidden="1" customWidth="1"/>
    <col min="6675" max="6675" width="10.7109375" style="1" customWidth="1"/>
    <col min="6676" max="6676" width="1.7109375" style="1" customWidth="1"/>
    <col min="6677"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0" width="0" style="1" hidden="1" customWidth="1"/>
    <col min="6931" max="6931" width="10.7109375" style="1" customWidth="1"/>
    <col min="6932" max="6932" width="1.7109375" style="1" customWidth="1"/>
    <col min="6933"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6" width="0" style="1" hidden="1" customWidth="1"/>
    <col min="7187" max="7187" width="10.7109375" style="1" customWidth="1"/>
    <col min="7188" max="7188" width="1.7109375" style="1" customWidth="1"/>
    <col min="7189"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2" width="0" style="1" hidden="1" customWidth="1"/>
    <col min="7443" max="7443" width="10.7109375" style="1" customWidth="1"/>
    <col min="7444" max="7444" width="1.7109375" style="1" customWidth="1"/>
    <col min="7445"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8" width="0" style="1" hidden="1" customWidth="1"/>
    <col min="7699" max="7699" width="10.7109375" style="1" customWidth="1"/>
    <col min="7700" max="7700" width="1.7109375" style="1" customWidth="1"/>
    <col min="7701"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4" width="0" style="1" hidden="1" customWidth="1"/>
    <col min="7955" max="7955" width="10.7109375" style="1" customWidth="1"/>
    <col min="7956" max="7956" width="1.7109375" style="1" customWidth="1"/>
    <col min="7957"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0" width="0" style="1" hidden="1" customWidth="1"/>
    <col min="8211" max="8211" width="10.7109375" style="1" customWidth="1"/>
    <col min="8212" max="8212" width="1.7109375" style="1" customWidth="1"/>
    <col min="8213"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6" width="0" style="1" hidden="1" customWidth="1"/>
    <col min="8467" max="8467" width="10.7109375" style="1" customWidth="1"/>
    <col min="8468" max="8468" width="1.7109375" style="1" customWidth="1"/>
    <col min="8469"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2" width="0" style="1" hidden="1" customWidth="1"/>
    <col min="8723" max="8723" width="10.7109375" style="1" customWidth="1"/>
    <col min="8724" max="8724" width="1.7109375" style="1" customWidth="1"/>
    <col min="8725"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8" width="0" style="1" hidden="1" customWidth="1"/>
    <col min="8979" max="8979" width="10.7109375" style="1" customWidth="1"/>
    <col min="8980" max="8980" width="1.7109375" style="1" customWidth="1"/>
    <col min="8981"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4" width="0" style="1" hidden="1" customWidth="1"/>
    <col min="9235" max="9235" width="10.7109375" style="1" customWidth="1"/>
    <col min="9236" max="9236" width="1.7109375" style="1" customWidth="1"/>
    <col min="9237"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0" width="0" style="1" hidden="1" customWidth="1"/>
    <col min="9491" max="9491" width="10.7109375" style="1" customWidth="1"/>
    <col min="9492" max="9492" width="1.7109375" style="1" customWidth="1"/>
    <col min="9493"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6" width="0" style="1" hidden="1" customWidth="1"/>
    <col min="9747" max="9747" width="10.7109375" style="1" customWidth="1"/>
    <col min="9748" max="9748" width="1.7109375" style="1" customWidth="1"/>
    <col min="9749"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2" width="0" style="1" hidden="1" customWidth="1"/>
    <col min="10003" max="10003" width="10.7109375" style="1" customWidth="1"/>
    <col min="10004" max="10004" width="1.7109375" style="1" customWidth="1"/>
    <col min="10005"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8" width="0" style="1" hidden="1" customWidth="1"/>
    <col min="10259" max="10259" width="10.7109375" style="1" customWidth="1"/>
    <col min="10260" max="10260" width="1.7109375" style="1" customWidth="1"/>
    <col min="10261"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4" width="0" style="1" hidden="1" customWidth="1"/>
    <col min="10515" max="10515" width="10.7109375" style="1" customWidth="1"/>
    <col min="10516" max="10516" width="1.7109375" style="1" customWidth="1"/>
    <col min="10517"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0" width="0" style="1" hidden="1" customWidth="1"/>
    <col min="10771" max="10771" width="10.7109375" style="1" customWidth="1"/>
    <col min="10772" max="10772" width="1.7109375" style="1" customWidth="1"/>
    <col min="10773"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6" width="0" style="1" hidden="1" customWidth="1"/>
    <col min="11027" max="11027" width="10.7109375" style="1" customWidth="1"/>
    <col min="11028" max="11028" width="1.7109375" style="1" customWidth="1"/>
    <col min="11029"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2" width="0" style="1" hidden="1" customWidth="1"/>
    <col min="11283" max="11283" width="10.7109375" style="1" customWidth="1"/>
    <col min="11284" max="11284" width="1.7109375" style="1" customWidth="1"/>
    <col min="11285"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8" width="0" style="1" hidden="1" customWidth="1"/>
    <col min="11539" max="11539" width="10.7109375" style="1" customWidth="1"/>
    <col min="11540" max="11540" width="1.7109375" style="1" customWidth="1"/>
    <col min="11541"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4" width="0" style="1" hidden="1" customWidth="1"/>
    <col min="11795" max="11795" width="10.7109375" style="1" customWidth="1"/>
    <col min="11796" max="11796" width="1.7109375" style="1" customWidth="1"/>
    <col min="11797"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0" width="0" style="1" hidden="1" customWidth="1"/>
    <col min="12051" max="12051" width="10.7109375" style="1" customWidth="1"/>
    <col min="12052" max="12052" width="1.7109375" style="1" customWidth="1"/>
    <col min="12053"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6" width="0" style="1" hidden="1" customWidth="1"/>
    <col min="12307" max="12307" width="10.7109375" style="1" customWidth="1"/>
    <col min="12308" max="12308" width="1.7109375" style="1" customWidth="1"/>
    <col min="12309"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2" width="0" style="1" hidden="1" customWidth="1"/>
    <col min="12563" max="12563" width="10.7109375" style="1" customWidth="1"/>
    <col min="12564" max="12564" width="1.7109375" style="1" customWidth="1"/>
    <col min="12565"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8" width="0" style="1" hidden="1" customWidth="1"/>
    <col min="12819" max="12819" width="10.7109375" style="1" customWidth="1"/>
    <col min="12820" max="12820" width="1.7109375" style="1" customWidth="1"/>
    <col min="12821"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4" width="0" style="1" hidden="1" customWidth="1"/>
    <col min="13075" max="13075" width="10.7109375" style="1" customWidth="1"/>
    <col min="13076" max="13076" width="1.7109375" style="1" customWidth="1"/>
    <col min="13077"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0" width="0" style="1" hidden="1" customWidth="1"/>
    <col min="13331" max="13331" width="10.7109375" style="1" customWidth="1"/>
    <col min="13332" max="13332" width="1.7109375" style="1" customWidth="1"/>
    <col min="13333"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6" width="0" style="1" hidden="1" customWidth="1"/>
    <col min="13587" max="13587" width="10.7109375" style="1" customWidth="1"/>
    <col min="13588" max="13588" width="1.7109375" style="1" customWidth="1"/>
    <col min="13589"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2" width="0" style="1" hidden="1" customWidth="1"/>
    <col min="13843" max="13843" width="10.7109375" style="1" customWidth="1"/>
    <col min="13844" max="13844" width="1.7109375" style="1" customWidth="1"/>
    <col min="13845"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8" width="0" style="1" hidden="1" customWidth="1"/>
    <col min="14099" max="14099" width="10.7109375" style="1" customWidth="1"/>
    <col min="14100" max="14100" width="1.7109375" style="1" customWidth="1"/>
    <col min="14101"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4" width="0" style="1" hidden="1" customWidth="1"/>
    <col min="14355" max="14355" width="10.7109375" style="1" customWidth="1"/>
    <col min="14356" max="14356" width="1.7109375" style="1" customWidth="1"/>
    <col min="14357"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0" width="0" style="1" hidden="1" customWidth="1"/>
    <col min="14611" max="14611" width="10.7109375" style="1" customWidth="1"/>
    <col min="14612" max="14612" width="1.7109375" style="1" customWidth="1"/>
    <col min="14613"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6" width="0" style="1" hidden="1" customWidth="1"/>
    <col min="14867" max="14867" width="10.7109375" style="1" customWidth="1"/>
    <col min="14868" max="14868" width="1.7109375" style="1" customWidth="1"/>
    <col min="14869"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2" width="0" style="1" hidden="1" customWidth="1"/>
    <col min="15123" max="15123" width="10.7109375" style="1" customWidth="1"/>
    <col min="15124" max="15124" width="1.7109375" style="1" customWidth="1"/>
    <col min="15125"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8" width="0" style="1" hidden="1" customWidth="1"/>
    <col min="15379" max="15379" width="10.7109375" style="1" customWidth="1"/>
    <col min="15380" max="15380" width="1.7109375" style="1" customWidth="1"/>
    <col min="15381"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4" width="0" style="1" hidden="1" customWidth="1"/>
    <col min="15635" max="15635" width="10.7109375" style="1" customWidth="1"/>
    <col min="15636" max="15636" width="1.7109375" style="1" customWidth="1"/>
    <col min="15637"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0" width="0" style="1" hidden="1" customWidth="1"/>
    <col min="15891" max="15891" width="10.7109375" style="1" customWidth="1"/>
    <col min="15892" max="15892" width="1.7109375" style="1" customWidth="1"/>
    <col min="15893"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6" width="0" style="1" hidden="1" customWidth="1"/>
    <col min="16147" max="16147" width="10.7109375" style="1" customWidth="1"/>
    <col min="16148" max="16148" width="1.7109375" style="1" customWidth="1"/>
    <col min="16149" max="16384" width="9.140625" style="1"/>
  </cols>
  <sheetData>
    <row r="1" spans="1:19" s="10" customFormat="1" ht="153" customHeight="1">
      <c r="A1" s="144"/>
      <c r="B1" s="6"/>
      <c r="C1" s="7"/>
      <c r="D1" s="7"/>
      <c r="E1" s="7"/>
      <c r="F1" s="7"/>
      <c r="G1" s="7"/>
      <c r="H1" s="8" t="s">
        <v>4</v>
      </c>
      <c r="I1" s="9"/>
      <c r="K1" s="9"/>
      <c r="L1" s="8"/>
      <c r="M1" s="9"/>
      <c r="N1" s="7"/>
      <c r="O1" s="9"/>
      <c r="P1" s="2"/>
      <c r="Q1" s="11"/>
    </row>
    <row r="2" spans="1:19" s="14" customFormat="1">
      <c r="A2" s="12" t="s">
        <v>5</v>
      </c>
      <c r="B2" s="13"/>
      <c r="D2" s="15" t="str">
        <f>[3]Maestra!A10</f>
        <v>Supérate Intercolegiados</v>
      </c>
      <c r="E2" s="16"/>
      <c r="F2" s="17" t="s">
        <v>6</v>
      </c>
      <c r="G2" s="16"/>
      <c r="H2" s="18" t="str">
        <f>[3]Maestra!E10</f>
        <v>Nacional</v>
      </c>
      <c r="I2" s="19"/>
      <c r="J2" s="145"/>
      <c r="K2" s="20"/>
      <c r="L2" s="21" t="s">
        <v>7</v>
      </c>
      <c r="N2" s="22" t="str">
        <f>[3]Maestra!H10</f>
        <v>Sencillos Masculino</v>
      </c>
      <c r="O2" s="18"/>
      <c r="Q2" s="20"/>
    </row>
    <row r="3" spans="1:19" s="27" customFormat="1" ht="11.25">
      <c r="A3" s="21" t="s">
        <v>8</v>
      </c>
      <c r="B3" s="21"/>
      <c r="C3" s="21"/>
      <c r="D3" s="21" t="str">
        <f>[3]Maestra!A14</f>
        <v>Centro de Alto Rendimiento</v>
      </c>
      <c r="E3" s="23"/>
      <c r="F3" s="21" t="s">
        <v>3</v>
      </c>
      <c r="G3" s="23"/>
      <c r="H3" s="21" t="str">
        <f>[3]Maestra!E14</f>
        <v>Bogotá</v>
      </c>
      <c r="I3" s="24"/>
      <c r="J3" s="146"/>
      <c r="K3" s="26"/>
      <c r="L3" s="21" t="s">
        <v>9</v>
      </c>
      <c r="N3" s="28">
        <f>[3]Maestra!H14</f>
        <v>42296</v>
      </c>
      <c r="Q3" s="29"/>
    </row>
    <row r="4" spans="1:19" s="37" customFormat="1" ht="11.25" customHeight="1">
      <c r="A4" s="147"/>
      <c r="B4" s="31"/>
      <c r="C4" s="31"/>
      <c r="D4" s="31"/>
      <c r="E4" s="31"/>
      <c r="F4" s="31"/>
      <c r="G4" s="32"/>
      <c r="H4" s="31"/>
      <c r="I4" s="33"/>
      <c r="J4" s="148"/>
      <c r="K4" s="33"/>
      <c r="L4" s="35"/>
      <c r="M4" s="33"/>
      <c r="N4" s="31"/>
      <c r="O4" s="33"/>
      <c r="P4" s="31"/>
      <c r="Q4" s="36"/>
    </row>
    <row r="5" spans="1:19" s="48" customFormat="1" ht="9">
      <c r="A5" s="38"/>
      <c r="B5" s="39" t="s">
        <v>10</v>
      </c>
      <c r="C5" s="40" t="str">
        <f>IF(OR(F2="Week 3",F2="Masters"),"CP","Rank")</f>
        <v>Rank</v>
      </c>
      <c r="D5" s="39" t="s">
        <v>11</v>
      </c>
      <c r="E5" s="41" t="s">
        <v>12</v>
      </c>
      <c r="F5" s="42"/>
      <c r="G5" s="43"/>
      <c r="H5" s="41" t="s">
        <v>13</v>
      </c>
      <c r="I5" s="44"/>
      <c r="J5" s="45" t="s">
        <v>14</v>
      </c>
      <c r="K5" s="44"/>
      <c r="L5" s="45" t="s">
        <v>35</v>
      </c>
      <c r="M5" s="44"/>
      <c r="N5" s="45" t="s">
        <v>15</v>
      </c>
      <c r="O5" s="44"/>
      <c r="P5" s="149" t="s">
        <v>36</v>
      </c>
      <c r="Q5" s="150"/>
      <c r="R5" s="151"/>
      <c r="S5" s="152" t="s">
        <v>37</v>
      </c>
    </row>
    <row r="6" spans="1:19" s="59" customFormat="1" ht="3.75" customHeight="1">
      <c r="A6" s="49"/>
      <c r="B6" s="50"/>
      <c r="C6" s="51"/>
      <c r="D6" s="50"/>
      <c r="E6" s="52"/>
      <c r="F6" s="53"/>
      <c r="G6" s="54"/>
      <c r="H6" s="52"/>
      <c r="I6" s="55"/>
      <c r="J6" s="56"/>
      <c r="K6" s="55"/>
      <c r="L6" s="56"/>
      <c r="M6" s="55"/>
      <c r="N6" s="56"/>
      <c r="O6" s="55"/>
      <c r="P6" s="56"/>
      <c r="Q6" s="153"/>
      <c r="R6" s="154"/>
      <c r="S6" s="155"/>
    </row>
    <row r="7" spans="1:19" s="70" customFormat="1" ht="10.5" customHeight="1">
      <c r="A7" s="60">
        <v>1</v>
      </c>
      <c r="B7" s="61" t="str">
        <f>IF($D7="","",VLOOKUP($D7,'[3]Prep. Principal S'!$A$11:$J$74,6))</f>
        <v>DA</v>
      </c>
      <c r="C7" s="61">
        <f>IF($D7="","",VLOOKUP($D7,'[3]Prep. Principal S'!$A$11:$J$74,7))</f>
        <v>2</v>
      </c>
      <c r="D7" s="62">
        <v>1</v>
      </c>
      <c r="E7" s="63" t="str">
        <f>UPPER(IF($D7="","",VLOOKUP($D7,'[3]Prep. Principal S'!$A$11:$J$74,2)))</f>
        <v>RUIZ JUAN D</v>
      </c>
      <c r="F7" s="63"/>
      <c r="G7" s="63"/>
      <c r="H7" s="64" t="str">
        <f>IF($D7="","",VLOOKUP($D7,'[3]Prep. Principal S'!$A$11:$J$74,3))</f>
        <v>SAN</v>
      </c>
      <c r="I7" s="156" t="s">
        <v>17</v>
      </c>
      <c r="J7" s="77" t="str">
        <f>IF(I7="a",E7,IF(I7="b",E8,""))</f>
        <v>RUIZ JUAN D</v>
      </c>
      <c r="K7" s="67"/>
      <c r="L7" s="66"/>
      <c r="M7" s="67"/>
      <c r="N7" s="66"/>
      <c r="O7" s="67"/>
      <c r="P7" s="66"/>
      <c r="Q7" s="68"/>
      <c r="R7" s="69"/>
    </row>
    <row r="8" spans="1:19" s="70" customFormat="1" ht="9.6" customHeight="1">
      <c r="A8" s="61">
        <v>2</v>
      </c>
      <c r="B8" s="61">
        <f>IF($D8="","",VLOOKUP($D8,'[3]Prep. Principal S'!$A$11:$J$74,6))</f>
        <v>0</v>
      </c>
      <c r="C8" s="61">
        <f>IF($D8="","",VLOOKUP($D8,'[3]Prep. Principal S'!$A$11:$J$74,7))</f>
        <v>0</v>
      </c>
      <c r="D8" s="79">
        <v>37</v>
      </c>
      <c r="E8" s="80" t="str">
        <f>UPPER(IF($D8="","",VLOOKUP($D8,'[3]Prep. Principal S'!$A$11:$J$74,2)))</f>
        <v>BYE</v>
      </c>
      <c r="F8" s="80"/>
      <c r="G8" s="80"/>
      <c r="H8" s="81">
        <f>IF($D8="","",VLOOKUP($D8,'[3]Prep. Principal S'!$A$11:$J$74,3))</f>
        <v>0</v>
      </c>
      <c r="I8" s="156"/>
      <c r="J8" s="107"/>
      <c r="K8" s="157" t="s">
        <v>23</v>
      </c>
      <c r="L8" s="77" t="str">
        <f>IF(K8="a",J7,IF(K8="b",J9,""))</f>
        <v>RUIZ JUAN D</v>
      </c>
      <c r="M8" s="67"/>
      <c r="N8" s="66"/>
      <c r="O8" s="67"/>
      <c r="P8" s="66"/>
      <c r="Q8" s="68"/>
      <c r="R8" s="69"/>
    </row>
    <row r="9" spans="1:19" s="70" customFormat="1" ht="9.6" customHeight="1">
      <c r="A9" s="61">
        <v>3</v>
      </c>
      <c r="B9" s="61" t="str">
        <f>IF($D9="","",VLOOKUP($D9,'[3]Prep. Principal S'!$A$11:$J$74,6))</f>
        <v>DA</v>
      </c>
      <c r="C9" s="61">
        <f>IF($D9="","",VLOOKUP($D9,'[3]Prep. Principal S'!$A$11:$J$74,7))</f>
        <v>200</v>
      </c>
      <c r="D9" s="79">
        <v>19</v>
      </c>
      <c r="E9" s="80" t="str">
        <f>UPPER(IF($D9="","",VLOOKUP($D9,'[3]Prep. Principal S'!$A$11:$J$74,2)))</f>
        <v>TREJOS JAIME A</v>
      </c>
      <c r="F9" s="80"/>
      <c r="G9" s="80"/>
      <c r="H9" s="81" t="str">
        <f>IF($D9="","",VLOOKUP($D9,'[3]Prep. Principal S'!$A$11:$J$74,3))</f>
        <v>TOL</v>
      </c>
      <c r="I9" s="156" t="s">
        <v>23</v>
      </c>
      <c r="J9" s="158" t="str">
        <f>IF(I9="a",E9,IF(I9="b",E10,""))</f>
        <v>TREJOS JAIME A</v>
      </c>
      <c r="K9" s="159"/>
      <c r="L9" s="160" t="s">
        <v>38</v>
      </c>
      <c r="M9" s="157"/>
      <c r="N9" s="66"/>
      <c r="O9" s="67"/>
      <c r="P9" s="66"/>
      <c r="Q9" s="68"/>
      <c r="R9" s="69"/>
    </row>
    <row r="10" spans="1:19" s="70" customFormat="1" ht="9.6" customHeight="1">
      <c r="A10" s="61">
        <v>4</v>
      </c>
      <c r="B10" s="61" t="str">
        <f>IF($D10="","",VLOOKUP($D10,'[3]Prep. Principal S'!$A$11:$J$74,6))</f>
        <v>DA</v>
      </c>
      <c r="C10" s="61">
        <f>IF($D10="","",VLOOKUP($D10,'[3]Prep. Principal S'!$A$11:$J$74,7))</f>
        <v>0</v>
      </c>
      <c r="D10" s="79">
        <v>23</v>
      </c>
      <c r="E10" s="80" t="str">
        <f>UPPER(IF($D10="","",VLOOKUP($D10,'[3]Prep. Principal S'!$A$11:$J$74,2)))</f>
        <v>AREVALO ANDRES</v>
      </c>
      <c r="F10" s="80"/>
      <c r="G10" s="80"/>
      <c r="H10" s="81" t="str">
        <f>IF($D10="","",VLOOKUP($D10,'[3]Prep. Principal S'!$A$11:$J$74,3))</f>
        <v>RIS</v>
      </c>
      <c r="I10" s="156"/>
      <c r="J10" s="161" t="s">
        <v>39</v>
      </c>
      <c r="K10" s="94"/>
      <c r="L10" s="88" t="str">
        <f>IF(K10="a",J8,IF(K10="b",J12,""))</f>
        <v/>
      </c>
      <c r="M10" s="90" t="s">
        <v>23</v>
      </c>
      <c r="N10" s="77" t="str">
        <f>IF(M10="a",L8,IF(M10="b",L12,""))</f>
        <v>RUIZ JUAN D</v>
      </c>
      <c r="O10" s="67"/>
      <c r="P10" s="66"/>
      <c r="Q10" s="68"/>
      <c r="R10" s="69"/>
    </row>
    <row r="11" spans="1:19" s="70" customFormat="1" ht="9.6" customHeight="1">
      <c r="A11" s="61">
        <v>5</v>
      </c>
      <c r="B11" s="61" t="str">
        <f>IF($D11="","",VLOOKUP($D11,'[3]Prep. Principal S'!$A$11:$J$74,6))</f>
        <v>DA</v>
      </c>
      <c r="C11" s="61">
        <f>IF($D11="","",VLOOKUP($D11,'[3]Prep. Principal S'!$A$11:$J$74,7))</f>
        <v>0</v>
      </c>
      <c r="D11" s="79">
        <v>22</v>
      </c>
      <c r="E11" s="80" t="str">
        <f>UPPER(IF($D11="","",VLOOKUP($D11,'[3]Prep. Principal S'!$A$11:$J$74,2)))</f>
        <v>ANGULO LEONARDO A</v>
      </c>
      <c r="F11" s="80"/>
      <c r="G11" s="80"/>
      <c r="H11" s="81" t="str">
        <f>IF($D11="","",VLOOKUP($D11,'[3]Prep. Principal S'!$A$11:$J$74,3))</f>
        <v>BOL</v>
      </c>
      <c r="I11" s="156" t="s">
        <v>17</v>
      </c>
      <c r="J11" s="88" t="str">
        <f>IF(I11="a",E11,IF(I11="b",E12,""))</f>
        <v>ANGULO LEONARDO A</v>
      </c>
      <c r="K11" s="96"/>
      <c r="L11" s="162"/>
      <c r="M11" s="84"/>
      <c r="N11" s="160" t="s">
        <v>42</v>
      </c>
      <c r="O11" s="157"/>
      <c r="P11" s="89"/>
      <c r="Q11" s="163"/>
      <c r="R11" s="164"/>
      <c r="S11" s="165"/>
    </row>
    <row r="12" spans="1:19" s="70" customFormat="1" ht="9.6" customHeight="1">
      <c r="A12" s="61">
        <v>6</v>
      </c>
      <c r="B12" s="61">
        <f>IF($D12="","",VLOOKUP($D12,'[3]Prep. Principal S'!$A$11:$J$74,6))</f>
        <v>0</v>
      </c>
      <c r="C12" s="61">
        <f>IF($D12="","",VLOOKUP($D12,'[3]Prep. Principal S'!$A$11:$J$74,7))</f>
        <v>0</v>
      </c>
      <c r="D12" s="79">
        <v>37</v>
      </c>
      <c r="E12" s="80" t="str">
        <f>UPPER(IF($D12="","",VLOOKUP($D12,'[3]Prep. Principal S'!$A$11:$J$74,2)))</f>
        <v>BYE</v>
      </c>
      <c r="F12" s="80"/>
      <c r="G12" s="80"/>
      <c r="H12" s="81">
        <f>IF($D12="","",VLOOKUP($D12,'[3]Prep. Principal S'!$A$11:$J$74,3))</f>
        <v>0</v>
      </c>
      <c r="I12" s="156"/>
      <c r="J12" s="107"/>
      <c r="K12" s="157" t="s">
        <v>18</v>
      </c>
      <c r="L12" s="166" t="str">
        <f>IF(K12="a",J11,IF(K12="b",J13,""))</f>
        <v>FERRERO CAMILO</v>
      </c>
      <c r="M12" s="167"/>
      <c r="N12" s="89"/>
      <c r="O12" s="90"/>
      <c r="P12" s="89"/>
      <c r="Q12" s="163"/>
      <c r="R12" s="164"/>
      <c r="S12" s="165"/>
    </row>
    <row r="13" spans="1:19" s="70" customFormat="1" ht="9.6" customHeight="1">
      <c r="A13" s="61">
        <v>7</v>
      </c>
      <c r="B13" s="61">
        <f>IF($D13="","",VLOOKUP($D13,'[3]Prep. Principal S'!$A$11:$J$74,6))</f>
        <v>0</v>
      </c>
      <c r="C13" s="61">
        <f>IF($D13="","",VLOOKUP($D13,'[3]Prep. Principal S'!$A$11:$J$74,7))</f>
        <v>0</v>
      </c>
      <c r="D13" s="79">
        <v>37</v>
      </c>
      <c r="E13" s="80" t="str">
        <f>UPPER(IF($D13="","",VLOOKUP($D13,'[3]Prep. Principal S'!$A$11:$J$74,2)))</f>
        <v>BYE</v>
      </c>
      <c r="F13" s="80"/>
      <c r="G13" s="80"/>
      <c r="H13" s="81">
        <f>IF($D13="","",VLOOKUP($D13,'[3]Prep. Principal S'!$A$11:$J$74,3))</f>
        <v>0</v>
      </c>
      <c r="I13" s="156" t="s">
        <v>21</v>
      </c>
      <c r="J13" s="166" t="str">
        <f>IF(I13="a",E13,IF(I13="b",E14,""))</f>
        <v>FERRERO CAMILO</v>
      </c>
      <c r="K13" s="91"/>
      <c r="L13" s="89" t="s">
        <v>25</v>
      </c>
      <c r="M13" s="96"/>
      <c r="N13" s="89"/>
      <c r="O13" s="90"/>
      <c r="P13" s="89"/>
      <c r="Q13" s="163"/>
      <c r="R13" s="164"/>
      <c r="S13" s="165"/>
    </row>
    <row r="14" spans="1:19" s="70" customFormat="1" ht="9.6" customHeight="1">
      <c r="A14" s="60">
        <v>8</v>
      </c>
      <c r="B14" s="61" t="str">
        <f>IF($D14="","",VLOOKUP($D14,'[3]Prep. Principal S'!$A$11:$J$74,6))</f>
        <v>DA</v>
      </c>
      <c r="C14" s="61">
        <f>IF($D14="","",VLOOKUP($D14,'[3]Prep. Principal S'!$A$11:$J$74,7))</f>
        <v>82</v>
      </c>
      <c r="D14" s="62">
        <v>13</v>
      </c>
      <c r="E14" s="63" t="str">
        <f>UPPER(IF($D14="","",VLOOKUP($D14,'[3]Prep. Principal S'!$A$11:$J$74,2)))</f>
        <v>FERRERO CAMILO</v>
      </c>
      <c r="F14" s="63"/>
      <c r="G14" s="63"/>
      <c r="H14" s="64" t="str">
        <f>IF($D14="","",VLOOKUP($D14,'[3]Prep. Principal S'!$A$11:$J$74,3))</f>
        <v>CAL</v>
      </c>
      <c r="I14" s="156"/>
      <c r="J14" s="168"/>
      <c r="K14" s="96"/>
      <c r="L14" s="86"/>
      <c r="M14" s="94"/>
      <c r="N14" s="88" t="str">
        <f>IF(M14="a",L10,IF(M14="b",L18,""))</f>
        <v/>
      </c>
      <c r="O14" s="90" t="s">
        <v>23</v>
      </c>
      <c r="P14" s="77" t="str">
        <f>IF(O14="a",N10,IF(O14="b",N18,""))</f>
        <v>RUIZ JUAN D</v>
      </c>
      <c r="Q14" s="163"/>
      <c r="R14" s="164"/>
      <c r="S14" s="165"/>
    </row>
    <row r="15" spans="1:19" s="70" customFormat="1" ht="9.6" customHeight="1">
      <c r="A15" s="60">
        <v>9</v>
      </c>
      <c r="B15" s="61" t="str">
        <f>IF($D15="","",VLOOKUP($D15,'[3]Prep. Principal S'!$A$11:$J$74,6))</f>
        <v>DA</v>
      </c>
      <c r="C15" s="61">
        <f>IF($D15="","",VLOOKUP($D15,'[3]Prep. Principal S'!$A$11:$J$74,7))</f>
        <v>40</v>
      </c>
      <c r="D15" s="62">
        <v>9</v>
      </c>
      <c r="E15" s="63" t="str">
        <f>UPPER(IF($D15="","",VLOOKUP($D15,'[3]Prep. Principal S'!$A$11:$J$74,2)))</f>
        <v>RAPONE ALESSANDRO M</v>
      </c>
      <c r="F15" s="63"/>
      <c r="G15" s="63"/>
      <c r="H15" s="64" t="str">
        <f>IF($D15="","",VLOOKUP($D15,'[3]Prep. Principal S'!$A$11:$J$74,3))</f>
        <v>NOR</v>
      </c>
      <c r="I15" s="156" t="s">
        <v>17</v>
      </c>
      <c r="J15" s="77" t="str">
        <f>IF(I15="a",E15,IF(I15="b",E16,""))</f>
        <v>RAPONE ALESSANDRO M</v>
      </c>
      <c r="K15" s="93"/>
      <c r="L15" s="89"/>
      <c r="M15" s="96"/>
      <c r="N15" s="162"/>
      <c r="O15" s="90"/>
      <c r="P15" s="296" t="s">
        <v>59</v>
      </c>
      <c r="Q15" s="169"/>
      <c r="R15" s="164"/>
      <c r="S15" s="165"/>
    </row>
    <row r="16" spans="1:19" s="70" customFormat="1" ht="9.6" customHeight="1">
      <c r="A16" s="61">
        <v>10</v>
      </c>
      <c r="B16" s="61">
        <f>IF($D16="","",VLOOKUP($D16,'[3]Prep. Principal S'!$A$11:$J$74,6))</f>
        <v>0</v>
      </c>
      <c r="C16" s="61">
        <f>IF($D16="","",VLOOKUP($D16,'[3]Prep. Principal S'!$A$11:$J$74,7))</f>
        <v>0</v>
      </c>
      <c r="D16" s="79">
        <v>37</v>
      </c>
      <c r="E16" s="80" t="str">
        <f>UPPER(IF($D16="","",VLOOKUP($D16,'[3]Prep. Principal S'!$A$11:$J$74,2)))</f>
        <v>BYE</v>
      </c>
      <c r="F16" s="80"/>
      <c r="G16" s="80"/>
      <c r="H16" s="81">
        <f>IF($D16="","",VLOOKUP($D16,'[3]Prep. Principal S'!$A$11:$J$74,3))</f>
        <v>0</v>
      </c>
      <c r="I16" s="156"/>
      <c r="J16" s="170"/>
      <c r="K16" s="171" t="s">
        <v>23</v>
      </c>
      <c r="L16" s="77" t="str">
        <f>IF(K16="a",J15,IF(K16="b",J17,""))</f>
        <v>RAPONE ALESSANDRO M</v>
      </c>
      <c r="M16" s="96"/>
      <c r="N16" s="89"/>
      <c r="O16" s="90"/>
      <c r="P16" s="88"/>
      <c r="Q16" s="98"/>
      <c r="R16" s="164"/>
      <c r="S16" s="165"/>
    </row>
    <row r="17" spans="1:21" s="70" customFormat="1" ht="9.6" customHeight="1">
      <c r="A17" s="61">
        <v>11</v>
      </c>
      <c r="B17" s="61">
        <f>IF($D17="","",VLOOKUP($D17,'[3]Prep. Principal S'!$A$11:$J$74,6))</f>
        <v>0</v>
      </c>
      <c r="C17" s="61">
        <f>IF($D17="","",VLOOKUP($D17,'[3]Prep. Principal S'!$A$11:$J$74,7))</f>
        <v>0</v>
      </c>
      <c r="D17" s="79">
        <v>37</v>
      </c>
      <c r="E17" s="80" t="str">
        <f>UPPER(IF($D17="","",VLOOKUP($D17,'[3]Prep. Principal S'!$A$11:$J$74,2)))</f>
        <v>BYE</v>
      </c>
      <c r="F17" s="80"/>
      <c r="G17" s="80"/>
      <c r="H17" s="81">
        <f>IF($D17="","",VLOOKUP($D17,'[3]Prep. Principal S'!$A$11:$J$74,3))</f>
        <v>0</v>
      </c>
      <c r="I17" s="156" t="s">
        <v>21</v>
      </c>
      <c r="J17" s="158" t="str">
        <f>IF(I17="a",E17,IF(I17="b",E18,""))</f>
        <v>RODRIGUEZ ALVARO A</v>
      </c>
      <c r="K17" s="91"/>
      <c r="L17" s="160" t="s">
        <v>40</v>
      </c>
      <c r="M17" s="157"/>
      <c r="N17" s="89"/>
      <c r="O17" s="90"/>
      <c r="P17" s="88"/>
      <c r="Q17" s="98"/>
      <c r="R17" s="164"/>
      <c r="S17" s="165"/>
    </row>
    <row r="18" spans="1:21" s="70" customFormat="1" ht="9.6" customHeight="1">
      <c r="A18" s="61">
        <v>12</v>
      </c>
      <c r="B18" s="61" t="str">
        <f>IF($D18="","",VLOOKUP($D18,'[3]Prep. Principal S'!$A$11:$J$74,6))</f>
        <v>DA</v>
      </c>
      <c r="C18" s="61">
        <f>IF($D18="","",VLOOKUP($D18,'[3]Prep. Principal S'!$A$11:$J$74,7))</f>
        <v>0</v>
      </c>
      <c r="D18" s="79">
        <v>34</v>
      </c>
      <c r="E18" s="80" t="str">
        <f>UPPER(IF($D18="","",VLOOKUP($D18,'[3]Prep. Principal S'!$A$11:$J$74,2)))</f>
        <v>RODRIGUEZ ALVARO A</v>
      </c>
      <c r="F18" s="80"/>
      <c r="G18" s="80"/>
      <c r="H18" s="81" t="str">
        <f>IF($D18="","",VLOOKUP($D18,'[3]Prep. Principal S'!$A$11:$J$74,3))</f>
        <v>HUI</v>
      </c>
      <c r="I18" s="156"/>
      <c r="J18" s="168"/>
      <c r="K18" s="96"/>
      <c r="L18" s="88" t="str">
        <f>IF(K18="a",J16,IF(K18="b",J20,""))</f>
        <v/>
      </c>
      <c r="M18" s="90" t="s">
        <v>23</v>
      </c>
      <c r="N18" s="166" t="str">
        <f>IF(M18="a",L16,IF(M18="b",L20,""))</f>
        <v>RAPONE ALESSANDRO M</v>
      </c>
      <c r="O18" s="91"/>
      <c r="P18" s="88"/>
      <c r="Q18" s="98"/>
      <c r="R18" s="164"/>
      <c r="S18" s="165"/>
    </row>
    <row r="19" spans="1:21" s="70" customFormat="1" ht="9.6" customHeight="1">
      <c r="A19" s="61">
        <v>13</v>
      </c>
      <c r="B19" s="61" t="str">
        <f>IF($D19="","",VLOOKUP($D19,'[3]Prep. Principal S'!$A$11:$J$74,6))</f>
        <v>DA</v>
      </c>
      <c r="C19" s="61">
        <f>IF($D19="","",VLOOKUP($D19,'[3]Prep. Principal S'!$A$11:$J$74,7))</f>
        <v>0</v>
      </c>
      <c r="D19" s="79">
        <v>33</v>
      </c>
      <c r="E19" s="80" t="str">
        <f>UPPER(IF($D19="","",VLOOKUP($D19,'[3]Prep. Principal S'!$A$11:$J$74,2)))</f>
        <v>PUERTA HASSEF S</v>
      </c>
      <c r="F19" s="80"/>
      <c r="G19" s="80"/>
      <c r="H19" s="81" t="str">
        <f>IF($D19="","",VLOOKUP($D19,'[3]Prep. Principal S'!$A$11:$J$74,3))</f>
        <v>BOL</v>
      </c>
      <c r="I19" s="156" t="s">
        <v>17</v>
      </c>
      <c r="J19" s="88" t="str">
        <f>IF(I19="a",E19,IF(I19="b",E20,""))</f>
        <v>PUERTA HASSEF S</v>
      </c>
      <c r="K19" s="96"/>
      <c r="L19" s="162"/>
      <c r="M19" s="84"/>
      <c r="N19" s="89" t="s">
        <v>44</v>
      </c>
      <c r="O19" s="96"/>
      <c r="P19" s="88"/>
      <c r="Q19" s="98"/>
      <c r="R19" s="164"/>
      <c r="S19" s="165"/>
    </row>
    <row r="20" spans="1:21" s="70" customFormat="1" ht="9.6" customHeight="1">
      <c r="A20" s="61">
        <v>14</v>
      </c>
      <c r="B20" s="61">
        <f>IF($D20="","",VLOOKUP($D20,'[3]Prep. Principal S'!$A$11:$J$74,6))</f>
        <v>0</v>
      </c>
      <c r="C20" s="61">
        <f>IF($D20="","",VLOOKUP($D20,'[3]Prep. Principal S'!$A$11:$J$74,7))</f>
        <v>0</v>
      </c>
      <c r="D20" s="79">
        <v>37</v>
      </c>
      <c r="E20" s="80" t="str">
        <f>UPPER(IF($D20="","",VLOOKUP($D20,'[3]Prep. Principal S'!$A$11:$J$74,2)))</f>
        <v>BYE</v>
      </c>
      <c r="F20" s="80"/>
      <c r="G20" s="80"/>
      <c r="H20" s="81">
        <f>IF($D20="","",VLOOKUP($D20,'[3]Prep. Principal S'!$A$11:$J$74,3))</f>
        <v>0</v>
      </c>
      <c r="I20" s="156"/>
      <c r="J20" s="170"/>
      <c r="K20" s="171" t="s">
        <v>18</v>
      </c>
      <c r="L20" s="166" t="str">
        <f>IF(K20="a",J19,IF(K20="b",J21,""))</f>
        <v>GRISALES MATEO</v>
      </c>
      <c r="M20" s="167"/>
      <c r="N20" s="89" t="s">
        <v>51</v>
      </c>
      <c r="O20" s="96"/>
      <c r="P20" s="88"/>
      <c r="Q20" s="98"/>
      <c r="R20" s="164"/>
      <c r="S20" s="165"/>
    </row>
    <row r="21" spans="1:21" s="70" customFormat="1" ht="9.6" customHeight="1">
      <c r="A21" s="61">
        <v>15</v>
      </c>
      <c r="B21" s="61">
        <f>IF($D21="","",VLOOKUP($D21,'[3]Prep. Principal S'!$A$11:$J$74,6))</f>
        <v>0</v>
      </c>
      <c r="C21" s="61">
        <f>IF($D21="","",VLOOKUP($D21,'[3]Prep. Principal S'!$A$11:$J$74,7))</f>
        <v>0</v>
      </c>
      <c r="D21" s="79">
        <v>37</v>
      </c>
      <c r="E21" s="80" t="str">
        <f>UPPER(IF($D21="","",VLOOKUP($D21,'[3]Prep. Principal S'!$A$11:$J$74,2)))</f>
        <v>BYE</v>
      </c>
      <c r="F21" s="80"/>
      <c r="G21" s="80"/>
      <c r="H21" s="81">
        <f>IF($D21="","",VLOOKUP($D21,'[3]Prep. Principal S'!$A$11:$J$74,3))</f>
        <v>0</v>
      </c>
      <c r="I21" s="156" t="s">
        <v>21</v>
      </c>
      <c r="J21" s="166" t="str">
        <f>IF(I21="a",E21,IF(I21="b",E22,""))</f>
        <v>GRISALES MATEO</v>
      </c>
      <c r="K21" s="91"/>
      <c r="L21" s="89" t="s">
        <v>29</v>
      </c>
      <c r="M21" s="96"/>
      <c r="N21" s="89"/>
      <c r="O21" s="96"/>
      <c r="P21" s="88"/>
      <c r="Q21" s="98"/>
      <c r="R21" s="164"/>
      <c r="S21" s="165"/>
    </row>
    <row r="22" spans="1:21" s="70" customFormat="1" ht="9.6" customHeight="1">
      <c r="A22" s="60">
        <v>16</v>
      </c>
      <c r="B22" s="61" t="str">
        <f>IF($D22="","",VLOOKUP($D22,'[3]Prep. Principal S'!$A$11:$J$74,6))</f>
        <v>DA</v>
      </c>
      <c r="C22" s="61">
        <f>IF($D22="","",VLOOKUP($D22,'[3]Prep. Principal S'!$A$11:$J$74,7))</f>
        <v>33</v>
      </c>
      <c r="D22" s="62">
        <v>7</v>
      </c>
      <c r="E22" s="63" t="str">
        <f>UPPER(IF($D22="","",VLOOKUP($D22,'[3]Prep. Principal S'!$A$11:$J$74,2)))</f>
        <v>GRISALES MATEO</v>
      </c>
      <c r="F22" s="63"/>
      <c r="G22" s="63"/>
      <c r="H22" s="64" t="str">
        <f>IF($D22="","",VLOOKUP($D22,'[3]Prep. Principal S'!$A$11:$J$74,3))</f>
        <v>QUI</v>
      </c>
      <c r="I22" s="156"/>
      <c r="J22" s="172"/>
      <c r="K22" s="94"/>
      <c r="L22" s="89"/>
      <c r="M22" s="96"/>
      <c r="N22" s="86"/>
      <c r="O22" s="94"/>
      <c r="P22" s="88" t="str">
        <f>IF(O22="a",N14,IF(O22="b",N30,""))</f>
        <v/>
      </c>
      <c r="Q22" s="98" t="s">
        <v>18</v>
      </c>
      <c r="R22" s="164"/>
      <c r="S22" s="77" t="str">
        <f>IF(Q22="a",P14,IF(Q22="b",P30,""))</f>
        <v>GIRALDO DIEGO A</v>
      </c>
    </row>
    <row r="23" spans="1:21" s="70" customFormat="1" ht="9.6" customHeight="1">
      <c r="A23" s="60">
        <v>17</v>
      </c>
      <c r="B23" s="61" t="str">
        <f>IF($D23="","",VLOOKUP($D23,'[3]Prep. Principal S'!$A$11:$J$74,6))</f>
        <v>DA</v>
      </c>
      <c r="C23" s="61">
        <f>IF($D23="","",VLOOKUP($D23,'[3]Prep. Principal S'!$A$11:$J$74,7))</f>
        <v>6</v>
      </c>
      <c r="D23" s="62">
        <v>3</v>
      </c>
      <c r="E23" s="63" t="str">
        <f>UPPER(IF($D23="","",VLOOKUP($D23,'[3]Prep. Principal S'!$A$11:$J$74,2)))</f>
        <v>ORDUZ DIEGO</v>
      </c>
      <c r="F23" s="63"/>
      <c r="G23" s="63"/>
      <c r="H23" s="64" t="str">
        <f>IF($D23="","",VLOOKUP($D23,'[3]Prep. Principal S'!$A$11:$J$74,3))</f>
        <v>BOG</v>
      </c>
      <c r="I23" s="156" t="s">
        <v>17</v>
      </c>
      <c r="J23" s="77" t="str">
        <f>IF(I23="a",E23,IF(I23="b",E24,""))</f>
        <v>ORDUZ DIEGO</v>
      </c>
      <c r="K23" s="96"/>
      <c r="L23" s="89"/>
      <c r="M23" s="96"/>
      <c r="N23" s="89"/>
      <c r="O23" s="96"/>
      <c r="P23" s="88"/>
      <c r="Q23" s="98"/>
      <c r="R23" s="164"/>
      <c r="S23" s="298" t="s">
        <v>84</v>
      </c>
    </row>
    <row r="24" spans="1:21" s="70" customFormat="1" ht="9.6" customHeight="1">
      <c r="A24" s="61">
        <v>18</v>
      </c>
      <c r="B24" s="61">
        <f>IF($D24="","",VLOOKUP($D24,'[3]Prep. Principal S'!$A$11:$J$74,6))</f>
        <v>0</v>
      </c>
      <c r="C24" s="61">
        <f>IF($D24="","",VLOOKUP($D24,'[3]Prep. Principal S'!$A$11:$J$74,7))</f>
        <v>0</v>
      </c>
      <c r="D24" s="79">
        <v>37</v>
      </c>
      <c r="E24" s="80" t="str">
        <f>UPPER(IF($D24="","",VLOOKUP($D24,'[3]Prep. Principal S'!$A$11:$J$74,2)))</f>
        <v>BYE</v>
      </c>
      <c r="F24" s="80"/>
      <c r="G24" s="80"/>
      <c r="H24" s="81">
        <f>IF($D24="","",VLOOKUP($D24,'[3]Prep. Principal S'!$A$11:$J$74,3))</f>
        <v>0</v>
      </c>
      <c r="I24" s="156"/>
      <c r="J24" s="170"/>
      <c r="K24" s="171" t="s">
        <v>17</v>
      </c>
      <c r="L24" s="77" t="str">
        <f>IF(K24="a",J23,IF(K24="b",J25,""))</f>
        <v>ORDUZ DIEGO</v>
      </c>
      <c r="M24" s="96"/>
      <c r="N24" s="89"/>
      <c r="O24" s="96"/>
      <c r="P24" s="77"/>
      <c r="Q24" s="98"/>
      <c r="R24" s="164"/>
      <c r="S24" s="174"/>
    </row>
    <row r="25" spans="1:21" s="70" customFormat="1" ht="9.6" customHeight="1">
      <c r="A25" s="61">
        <v>19</v>
      </c>
      <c r="B25" s="61" t="str">
        <f>IF($D25="","",VLOOKUP($D25,'[3]Prep. Principal S'!$A$11:$J$74,6))</f>
        <v>DA</v>
      </c>
      <c r="C25" s="61">
        <f>IF($D25="","",VLOOKUP($D25,'[3]Prep. Principal S'!$A$11:$J$74,7))</f>
        <v>0</v>
      </c>
      <c r="D25" s="79">
        <v>32</v>
      </c>
      <c r="E25" s="80" t="str">
        <f>UPPER(IF($D25="","",VLOOKUP($D25,'[3]Prep. Principal S'!$A$11:$J$74,2)))</f>
        <v>PEÑARANDA LUIS M</v>
      </c>
      <c r="F25" s="80"/>
      <c r="G25" s="80"/>
      <c r="H25" s="81" t="str">
        <f>IF($D25="","",VLOOKUP($D25,'[3]Prep. Principal S'!$A$11:$J$74,3))</f>
        <v>CES</v>
      </c>
      <c r="I25" s="156" t="s">
        <v>23</v>
      </c>
      <c r="J25" s="158" t="str">
        <f>IF(I25="a",E25,IF(I25="b",E26,""))</f>
        <v>PEÑARANDA LUIS M</v>
      </c>
      <c r="K25" s="91"/>
      <c r="L25" s="160" t="s">
        <v>41</v>
      </c>
      <c r="M25" s="157"/>
      <c r="N25" s="89"/>
      <c r="O25" s="96"/>
      <c r="P25" s="77"/>
      <c r="Q25" s="98"/>
      <c r="R25" s="164"/>
      <c r="S25" s="174"/>
    </row>
    <row r="26" spans="1:21" s="70" customFormat="1" ht="9.6" customHeight="1">
      <c r="A26" s="61">
        <v>20</v>
      </c>
      <c r="B26" s="61" t="str">
        <f>IF($D26="","",VLOOKUP($D26,'[3]Prep. Principal S'!$A$11:$J$74,6))</f>
        <v>DA</v>
      </c>
      <c r="C26" s="61">
        <f>IF($D26="","",VLOOKUP($D26,'[3]Prep. Principal S'!$A$11:$J$74,7))</f>
        <v>0</v>
      </c>
      <c r="D26" s="79">
        <v>25</v>
      </c>
      <c r="E26" s="80" t="str">
        <f>UPPER(IF($D26="","",VLOOKUP($D26,'[3]Prep. Principal S'!$A$11:$J$74,2)))</f>
        <v>D´LUIZ MATEO</v>
      </c>
      <c r="F26" s="80"/>
      <c r="G26" s="80"/>
      <c r="H26" s="81" t="str">
        <f>IF($D26="","",VLOOKUP($D26,'[3]Prep. Principal S'!$A$11:$J$74,3))</f>
        <v>SUC</v>
      </c>
      <c r="I26" s="156"/>
      <c r="J26" s="168" t="s">
        <v>25</v>
      </c>
      <c r="K26" s="96"/>
      <c r="L26" s="88" t="str">
        <f>IF(K26="a",J24,IF(K26="b",J28,""))</f>
        <v/>
      </c>
      <c r="M26" s="90" t="s">
        <v>23</v>
      </c>
      <c r="N26" s="77" t="str">
        <f>IF(M26="a",L24,IF(M26="b",L28,""))</f>
        <v>ORDUZ DIEGO</v>
      </c>
      <c r="O26" s="96"/>
      <c r="P26" s="77"/>
      <c r="Q26" s="98"/>
      <c r="R26" s="164"/>
      <c r="S26" s="174"/>
      <c r="U26" s="165"/>
    </row>
    <row r="27" spans="1:21" s="70" customFormat="1" ht="9.6" customHeight="1">
      <c r="A27" s="61">
        <v>21</v>
      </c>
      <c r="B27" s="61" t="str">
        <f>IF($D27="","",VLOOKUP($D27,'[3]Prep. Principal S'!$A$11:$J$74,6))</f>
        <v>DA</v>
      </c>
      <c r="C27" s="61">
        <f>IF($D27="","",VLOOKUP($D27,'[3]Prep. Principal S'!$A$11:$J$74,7))</f>
        <v>0</v>
      </c>
      <c r="D27" s="79">
        <v>36</v>
      </c>
      <c r="E27" s="80" t="str">
        <f>UPPER(IF($D27="","",VLOOKUP($D27,'[3]Prep. Principal S'!$A$11:$J$74,2)))</f>
        <v>SANTOS JOSE A</v>
      </c>
      <c r="F27" s="80"/>
      <c r="G27" s="80"/>
      <c r="H27" s="81" t="str">
        <f>IF($D27="","",VLOOKUP($D27,'[3]Prep. Principal S'!$A$11:$J$74,3))</f>
        <v>GUA</v>
      </c>
      <c r="I27" s="156" t="s">
        <v>17</v>
      </c>
      <c r="J27" s="88" t="str">
        <f>IF(I27="a",E27,IF(I27="b",E28,""))</f>
        <v>SANTOS JOSE A</v>
      </c>
      <c r="K27" s="93"/>
      <c r="L27" s="162"/>
      <c r="M27" s="84"/>
      <c r="N27" s="160" t="s">
        <v>31</v>
      </c>
      <c r="O27" s="157"/>
      <c r="P27" s="77"/>
      <c r="Q27" s="98"/>
      <c r="R27" s="164"/>
      <c r="S27" s="174"/>
      <c r="U27" s="165"/>
    </row>
    <row r="28" spans="1:21" s="70" customFormat="1" ht="9.6" customHeight="1">
      <c r="A28" s="61">
        <v>22</v>
      </c>
      <c r="B28" s="61">
        <f>IF($D28="","",VLOOKUP($D28,'[3]Prep. Principal S'!$A$11:$J$74,6))</f>
        <v>0</v>
      </c>
      <c r="C28" s="61">
        <f>IF($D28="","",VLOOKUP($D28,'[3]Prep. Principal S'!$A$11:$J$74,7))</f>
        <v>0</v>
      </c>
      <c r="D28" s="79">
        <v>37</v>
      </c>
      <c r="E28" s="80" t="str">
        <f>UPPER(IF($D28="","",VLOOKUP($D28,'[3]Prep. Principal S'!$A$11:$J$74,2)))</f>
        <v>BYE</v>
      </c>
      <c r="F28" s="80"/>
      <c r="G28" s="80"/>
      <c r="H28" s="81">
        <f>IF($D28="","",VLOOKUP($D28,'[3]Prep. Principal S'!$A$11:$J$74,3))</f>
        <v>0</v>
      </c>
      <c r="I28" s="156"/>
      <c r="J28" s="170"/>
      <c r="K28" s="171" t="s">
        <v>18</v>
      </c>
      <c r="L28" s="166" t="str">
        <f>IF(K28="a",J27,IF(K28="b",J29,""))</f>
        <v>SANDOVAL JUAN P</v>
      </c>
      <c r="M28" s="167"/>
      <c r="N28" s="89"/>
      <c r="O28" s="90"/>
      <c r="P28" s="77"/>
      <c r="Q28" s="98"/>
      <c r="R28" s="164"/>
      <c r="S28" s="174"/>
      <c r="U28" s="165"/>
    </row>
    <row r="29" spans="1:21" s="70" customFormat="1" ht="9.6" customHeight="1">
      <c r="A29" s="61">
        <v>23</v>
      </c>
      <c r="B29" s="61">
        <f>IF($D29="","",VLOOKUP($D29,'[3]Prep. Principal S'!$A$11:$J$74,6))</f>
        <v>0</v>
      </c>
      <c r="C29" s="61">
        <f>IF($D29="","",VLOOKUP($D29,'[3]Prep. Principal S'!$A$11:$J$74,7))</f>
        <v>0</v>
      </c>
      <c r="D29" s="79">
        <v>37</v>
      </c>
      <c r="E29" s="80" t="str">
        <f>UPPER(IF($D29="","",VLOOKUP($D29,'[3]Prep. Principal S'!$A$11:$J$74,2)))</f>
        <v>BYE</v>
      </c>
      <c r="F29" s="80"/>
      <c r="G29" s="80"/>
      <c r="H29" s="81">
        <f>IF($D29="","",VLOOKUP($D29,'[3]Prep. Principal S'!$A$11:$J$74,3))</f>
        <v>0</v>
      </c>
      <c r="I29" s="156" t="s">
        <v>21</v>
      </c>
      <c r="J29" s="166" t="str">
        <f>IF(I29="a",E29,IF(I29="b",E30,""))</f>
        <v>SANDOVAL JUAN P</v>
      </c>
      <c r="K29" s="91"/>
      <c r="L29" s="89" t="s">
        <v>19</v>
      </c>
      <c r="M29" s="96"/>
      <c r="N29" s="89"/>
      <c r="O29" s="90"/>
      <c r="P29" s="77"/>
      <c r="Q29" s="98"/>
      <c r="R29" s="164"/>
      <c r="S29" s="174"/>
      <c r="U29" s="165"/>
    </row>
    <row r="30" spans="1:21" s="70" customFormat="1" ht="9.6" customHeight="1">
      <c r="A30" s="60">
        <v>24</v>
      </c>
      <c r="B30" s="61" t="str">
        <f>IF($D30="","",VLOOKUP($D30,'[3]Prep. Principal S'!$A$11:$J$74,6))</f>
        <v>DA</v>
      </c>
      <c r="C30" s="61">
        <f>IF($D30="","",VLOOKUP($D30,'[3]Prep. Principal S'!$A$11:$J$74,7))</f>
        <v>87</v>
      </c>
      <c r="D30" s="62">
        <v>14</v>
      </c>
      <c r="E30" s="63" t="str">
        <f>UPPER(IF($D30="","",VLOOKUP($D30,'[3]Prep. Principal S'!$A$11:$J$74,2)))</f>
        <v>SANDOVAL JUAN P</v>
      </c>
      <c r="F30" s="63"/>
      <c r="G30" s="63"/>
      <c r="H30" s="64" t="str">
        <f>IF($D30="","",VLOOKUP($D30,'[3]Prep. Principal S'!$A$11:$J$74,3))</f>
        <v>BOY</v>
      </c>
      <c r="I30" s="156"/>
      <c r="J30" s="168"/>
      <c r="K30" s="96"/>
      <c r="L30" s="86"/>
      <c r="M30" s="94"/>
      <c r="N30" s="88" t="str">
        <f>IF(M30="a",L26,IF(M30="b",L34,""))</f>
        <v/>
      </c>
      <c r="O30" s="90" t="s">
        <v>21</v>
      </c>
      <c r="P30" s="166" t="str">
        <f>IF(O30="a",N26,IF(O30="b",N34,""))</f>
        <v>GIRALDO DIEGO A</v>
      </c>
      <c r="Q30" s="98"/>
      <c r="R30" s="164"/>
      <c r="S30" s="174"/>
      <c r="U30" s="165"/>
    </row>
    <row r="31" spans="1:21" s="70" customFormat="1" ht="9.6" customHeight="1">
      <c r="A31" s="60">
        <v>25</v>
      </c>
      <c r="B31" s="61" t="str">
        <f>IF($D31="","",VLOOKUP($D31,'[3]Prep. Principal S'!$A$11:$J$74,6))</f>
        <v>DA</v>
      </c>
      <c r="C31" s="61">
        <f>IF($D31="","",VLOOKUP($D31,'[3]Prep. Principal S'!$A$11:$J$74,7))</f>
        <v>42</v>
      </c>
      <c r="D31" s="62">
        <v>10</v>
      </c>
      <c r="E31" s="63" t="str">
        <f>UPPER(IF($D31="","",VLOOKUP($D31,'[3]Prep. Principal S'!$A$11:$J$74,2)))</f>
        <v>GIRALDO DIEGO A</v>
      </c>
      <c r="F31" s="63"/>
      <c r="G31" s="63"/>
      <c r="H31" s="64" t="str">
        <f>IF($D31="","",VLOOKUP($D31,'[3]Prep. Principal S'!$A$11:$J$74,3))</f>
        <v>ANT</v>
      </c>
      <c r="I31" s="156" t="s">
        <v>17</v>
      </c>
      <c r="J31" s="77" t="str">
        <f>IF(I31="a",E31,IF(I31="b",E32,""))</f>
        <v>GIRALDO DIEGO A</v>
      </c>
      <c r="K31" s="96"/>
      <c r="L31" s="89"/>
      <c r="M31" s="96"/>
      <c r="N31" s="162"/>
      <c r="O31" s="90"/>
      <c r="P31" s="107" t="s">
        <v>27</v>
      </c>
      <c r="Q31" s="175"/>
      <c r="R31" s="164"/>
      <c r="S31" s="174"/>
      <c r="U31" s="165"/>
    </row>
    <row r="32" spans="1:21" s="70" customFormat="1" ht="9.6" customHeight="1">
      <c r="A32" s="61">
        <v>26</v>
      </c>
      <c r="B32" s="61">
        <f>IF($D32="","",VLOOKUP($D32,'[3]Prep. Principal S'!$A$11:$J$74,6))</f>
        <v>0</v>
      </c>
      <c r="C32" s="61">
        <f>IF($D32="","",VLOOKUP($D32,'[3]Prep. Principal S'!$A$11:$J$74,7))</f>
        <v>0</v>
      </c>
      <c r="D32" s="79">
        <v>37</v>
      </c>
      <c r="E32" s="80" t="str">
        <f>UPPER(IF($D32="","",VLOOKUP($D32,'[3]Prep. Principal S'!$A$11:$J$74,2)))</f>
        <v>BYE</v>
      </c>
      <c r="F32" s="80"/>
      <c r="G32" s="80"/>
      <c r="H32" s="81">
        <f>IF($D32="","",VLOOKUP($D32,'[3]Prep. Principal S'!$A$11:$J$74,3))</f>
        <v>0</v>
      </c>
      <c r="I32" s="156"/>
      <c r="J32" s="170"/>
      <c r="K32" s="171" t="s">
        <v>23</v>
      </c>
      <c r="L32" s="77" t="str">
        <f>IF(K32="a",J31,IF(K32="b",J33,""))</f>
        <v>GIRALDO DIEGO A</v>
      </c>
      <c r="M32" s="96"/>
      <c r="N32" s="89"/>
      <c r="O32" s="90"/>
      <c r="P32" s="173"/>
      <c r="Q32" s="163"/>
      <c r="R32" s="164"/>
      <c r="S32" s="174"/>
      <c r="U32" s="165"/>
    </row>
    <row r="33" spans="1:21" s="70" customFormat="1" ht="9.6" customHeight="1">
      <c r="A33" s="61">
        <v>27</v>
      </c>
      <c r="B33" s="61">
        <f>IF($D33="","",VLOOKUP($D33,'[3]Prep. Principal S'!$A$11:$J$74,6))</f>
        <v>0</v>
      </c>
      <c r="C33" s="61">
        <f>IF($D33="","",VLOOKUP($D33,'[3]Prep. Principal S'!$A$11:$J$74,7))</f>
        <v>0</v>
      </c>
      <c r="D33" s="79">
        <v>37</v>
      </c>
      <c r="E33" s="80" t="str">
        <f>UPPER(IF($D33="","",VLOOKUP($D33,'[3]Prep. Principal S'!$A$11:$J$74,2)))</f>
        <v>BYE</v>
      </c>
      <c r="F33" s="80"/>
      <c r="G33" s="80"/>
      <c r="H33" s="81">
        <f>IF($D33="","",VLOOKUP($D33,'[3]Prep. Principal S'!$A$11:$J$74,3))</f>
        <v>0</v>
      </c>
      <c r="I33" s="156" t="s">
        <v>21</v>
      </c>
      <c r="J33" s="158" t="str">
        <f>IF(I33="a",E33,IF(I33="b",E34,""))</f>
        <v>ALFONSO DAVID</v>
      </c>
      <c r="K33" s="91"/>
      <c r="L33" s="160" t="s">
        <v>24</v>
      </c>
      <c r="M33" s="157"/>
      <c r="N33" s="89"/>
      <c r="O33" s="90"/>
      <c r="P33" s="173"/>
      <c r="Q33" s="163"/>
      <c r="R33" s="164"/>
      <c r="S33" s="174"/>
      <c r="U33" s="165"/>
    </row>
    <row r="34" spans="1:21" s="70" customFormat="1" ht="9.6" customHeight="1">
      <c r="A34" s="61">
        <v>28</v>
      </c>
      <c r="B34" s="61" t="str">
        <f>IF($D34="","",VLOOKUP($D34,'[3]Prep. Principal S'!$A$11:$J$74,6))</f>
        <v>DA</v>
      </c>
      <c r="C34" s="61">
        <f>IF($D34="","",VLOOKUP($D34,'[3]Prep. Principal S'!$A$11:$J$74,7))</f>
        <v>254</v>
      </c>
      <c r="D34" s="79">
        <v>20</v>
      </c>
      <c r="E34" s="80" t="str">
        <f>UPPER(IF($D34="","",VLOOKUP($D34,'[3]Prep. Principal S'!$A$11:$J$74,2)))</f>
        <v>ALFONSO DAVID</v>
      </c>
      <c r="F34" s="80"/>
      <c r="G34" s="80"/>
      <c r="H34" s="81" t="str">
        <f>IF($D34="","",VLOOKUP($D34,'[3]Prep. Principal S'!$A$11:$J$74,3))</f>
        <v>VAL</v>
      </c>
      <c r="I34" s="156"/>
      <c r="J34" s="172"/>
      <c r="K34" s="94"/>
      <c r="L34" s="88" t="str">
        <f>IF(K34="a",J32,IF(K34="b",J36,""))</f>
        <v/>
      </c>
      <c r="M34" s="90" t="s">
        <v>23</v>
      </c>
      <c r="N34" s="166" t="str">
        <f>IF(M34="a",L32,IF(M34="b",L36,""))</f>
        <v>GIRALDO DIEGO A</v>
      </c>
      <c r="O34" s="91"/>
      <c r="P34" s="173"/>
      <c r="Q34" s="163"/>
      <c r="R34" s="164"/>
      <c r="S34" s="174"/>
      <c r="U34" s="165"/>
    </row>
    <row r="35" spans="1:21" s="70" customFormat="1" ht="9.6" customHeight="1">
      <c r="A35" s="61">
        <v>29</v>
      </c>
      <c r="B35" s="61" t="str">
        <f>IF($D35="","",VLOOKUP($D35,'[3]Prep. Principal S'!$A$11:$J$74,6))</f>
        <v>DA</v>
      </c>
      <c r="C35" s="61">
        <f>IF($D35="","",VLOOKUP($D35,'[3]Prep. Principal S'!$A$11:$J$74,7))</f>
        <v>0</v>
      </c>
      <c r="D35" s="79">
        <v>29</v>
      </c>
      <c r="E35" s="80" t="str">
        <f>UPPER(IF($D35="","",VLOOKUP($D35,'[3]Prep. Principal S'!$A$11:$J$74,2)))</f>
        <v>MEJIA CARLOS J</v>
      </c>
      <c r="F35" s="80"/>
      <c r="G35" s="80"/>
      <c r="H35" s="81" t="str">
        <f>IF($D35="","",VLOOKUP($D35,'[3]Prep. Principal S'!$A$11:$J$74,3))</f>
        <v>ATL</v>
      </c>
      <c r="I35" s="156" t="s">
        <v>17</v>
      </c>
      <c r="J35" s="88" t="str">
        <f>IF(I35="a",E35,IF(I35="b",E36,""))</f>
        <v>MEJIA CARLOS J</v>
      </c>
      <c r="K35" s="96"/>
      <c r="L35" s="162"/>
      <c r="M35" s="84"/>
      <c r="N35" s="89" t="s">
        <v>52</v>
      </c>
      <c r="O35" s="96"/>
      <c r="P35" s="173"/>
      <c r="Q35" s="163"/>
      <c r="R35" s="164"/>
      <c r="S35" s="174"/>
      <c r="U35" s="165"/>
    </row>
    <row r="36" spans="1:21" s="70" customFormat="1" ht="9.6" customHeight="1">
      <c r="A36" s="61">
        <v>30</v>
      </c>
      <c r="B36" s="61">
        <f>IF($D36="","",VLOOKUP($D36,'[3]Prep. Principal S'!$A$11:$J$74,6))</f>
        <v>0</v>
      </c>
      <c r="C36" s="61">
        <f>IF($D36="","",VLOOKUP($D36,'[3]Prep. Principal S'!$A$11:$J$74,7))</f>
        <v>0</v>
      </c>
      <c r="D36" s="79">
        <v>37</v>
      </c>
      <c r="E36" s="80" t="str">
        <f>UPPER(IF($D36="","",VLOOKUP($D36,'[3]Prep. Principal S'!$A$11:$J$74,2)))</f>
        <v>BYE</v>
      </c>
      <c r="F36" s="80"/>
      <c r="G36" s="80"/>
      <c r="H36" s="81">
        <f>IF($D36="","",VLOOKUP($D36,'[3]Prep. Principal S'!$A$11:$J$74,3))</f>
        <v>0</v>
      </c>
      <c r="I36" s="156"/>
      <c r="J36" s="170"/>
      <c r="K36" s="171" t="s">
        <v>18</v>
      </c>
      <c r="L36" s="166" t="str">
        <f>IF(K36="a",J35,IF(K36="b",J37,""))</f>
        <v>LOPEZ SEBASTIAN.</v>
      </c>
      <c r="M36" s="167"/>
      <c r="N36" s="89"/>
      <c r="O36" s="96"/>
      <c r="P36" s="173"/>
      <c r="Q36" s="163"/>
      <c r="R36" s="164"/>
      <c r="S36" s="174"/>
      <c r="U36" s="165"/>
    </row>
    <row r="37" spans="1:21" s="70" customFormat="1" ht="9.6" customHeight="1">
      <c r="A37" s="61">
        <v>31</v>
      </c>
      <c r="B37" s="61">
        <f>IF($D37="","",VLOOKUP($D37,'[3]Prep. Principal S'!$A$11:$J$74,6))</f>
        <v>0</v>
      </c>
      <c r="C37" s="61">
        <f>IF($D37="","",VLOOKUP($D37,'[3]Prep. Principal S'!$A$11:$J$74,7))</f>
        <v>0</v>
      </c>
      <c r="D37" s="79">
        <v>37</v>
      </c>
      <c r="E37" s="80" t="str">
        <f>UPPER(IF($D37="","",VLOOKUP($D37,'[3]Prep. Principal S'!$A$11:$J$74,2)))</f>
        <v>BYE</v>
      </c>
      <c r="F37" s="80"/>
      <c r="G37" s="80"/>
      <c r="H37" s="81">
        <f>IF($D37="","",VLOOKUP($D37,'[3]Prep. Principal S'!$A$11:$J$74,3))</f>
        <v>0</v>
      </c>
      <c r="I37" s="156" t="s">
        <v>21</v>
      </c>
      <c r="J37" s="166" t="str">
        <f>IF(I37="a",E37,IF(I37="b",E38,""))</f>
        <v>LOPEZ SEBASTIAN.</v>
      </c>
      <c r="K37" s="91"/>
      <c r="L37" s="89" t="s">
        <v>42</v>
      </c>
      <c r="M37" s="96"/>
      <c r="N37" s="96"/>
      <c r="O37" s="96"/>
      <c r="P37" s="176" t="s">
        <v>43</v>
      </c>
      <c r="Q37" s="163" t="s">
        <v>18</v>
      </c>
      <c r="R37" s="177"/>
      <c r="S37" s="297" t="str">
        <f>IF(Q37="a",S22,IF(Q37="b",S54,""))</f>
        <v>PLAZAS JOSE A</v>
      </c>
      <c r="U37" s="165"/>
    </row>
    <row r="38" spans="1:21" s="70" customFormat="1" ht="9.6" customHeight="1">
      <c r="A38" s="60">
        <v>32</v>
      </c>
      <c r="B38" s="61" t="str">
        <f>IF($D38="","",VLOOKUP($D38,'[3]Prep. Principal S'!$A$11:$J$74,6))</f>
        <v>DA</v>
      </c>
      <c r="C38" s="61">
        <f>IF($D38="","",VLOOKUP($D38,'[3]Prep. Principal S'!$A$11:$J$74,7))</f>
        <v>17</v>
      </c>
      <c r="D38" s="62">
        <v>5</v>
      </c>
      <c r="E38" s="63" t="str">
        <f>UPPER(IF($D38="","",VLOOKUP($D38,'[3]Prep. Principal S'!$A$11:$J$74,2)))</f>
        <v>LOPEZ SEBASTIAN.</v>
      </c>
      <c r="F38" s="63"/>
      <c r="G38" s="63"/>
      <c r="H38" s="64" t="str">
        <f>IF($D38="","",VLOOKUP($D38,'[3]Prep. Principal S'!$A$11:$J$74,3))</f>
        <v>CUN</v>
      </c>
      <c r="I38" s="156"/>
      <c r="J38" s="168"/>
      <c r="K38" s="96"/>
      <c r="L38" s="89"/>
      <c r="M38" s="96"/>
      <c r="N38" s="101"/>
      <c r="O38" s="178"/>
      <c r="P38" s="77" t="str">
        <f>IF(O38="a",P22,IF(O38="b",P54,""))</f>
        <v/>
      </c>
      <c r="Q38" s="163"/>
      <c r="R38" s="164"/>
      <c r="S38" s="375" t="s">
        <v>167</v>
      </c>
      <c r="T38" s="180"/>
      <c r="U38" s="165"/>
    </row>
    <row r="39" spans="1:21" s="70" customFormat="1" ht="9.6" customHeight="1">
      <c r="A39" s="60">
        <v>33</v>
      </c>
      <c r="B39" s="61" t="str">
        <f>IF($D39="","",VLOOKUP($D39,'[3]Prep. Principal S'!$A$11:$J$74,6))</f>
        <v>DA</v>
      </c>
      <c r="C39" s="61">
        <f>IF($D39="","",VLOOKUP($D39,'[3]Prep. Principal S'!$A$11:$J$74,7))</f>
        <v>35</v>
      </c>
      <c r="D39" s="62">
        <v>8</v>
      </c>
      <c r="E39" s="63" t="str">
        <f>UPPER(IF($D39="","",VLOOKUP($D39,'[3]Prep. Principal S'!$A$11:$J$74,2)))</f>
        <v>LOPEZ JAVIER A</v>
      </c>
      <c r="F39" s="63"/>
      <c r="G39" s="63"/>
      <c r="H39" s="64" t="str">
        <f>IF($D39="","",VLOOKUP($D39,'[3]Prep. Principal S'!$A$11:$J$74,3))</f>
        <v>CAS</v>
      </c>
      <c r="I39" s="156" t="s">
        <v>17</v>
      </c>
      <c r="J39" s="77" t="str">
        <f>IF(I39="a",E39,IF(I39="b",E40,""))</f>
        <v>LOPEZ JAVIER A</v>
      </c>
      <c r="K39" s="93"/>
      <c r="L39" s="89"/>
      <c r="M39" s="96"/>
      <c r="N39" s="89"/>
      <c r="O39" s="96"/>
      <c r="P39" s="181"/>
      <c r="Q39" s="163"/>
      <c r="R39" s="164"/>
      <c r="S39" s="174"/>
      <c r="T39" s="165"/>
      <c r="U39" s="165"/>
    </row>
    <row r="40" spans="1:21" s="70" customFormat="1" ht="9.6" customHeight="1">
      <c r="A40" s="61">
        <v>34</v>
      </c>
      <c r="B40" s="61">
        <f>IF($D40="","",VLOOKUP($D40,'[3]Prep. Principal S'!$A$11:$J$74,6))</f>
        <v>0</v>
      </c>
      <c r="C40" s="61">
        <f>IF($D40="","",VLOOKUP($D40,'[3]Prep. Principal S'!$A$11:$J$74,7))</f>
        <v>0</v>
      </c>
      <c r="D40" s="79">
        <v>37</v>
      </c>
      <c r="E40" s="80" t="str">
        <f>UPPER(IF($D40="","",VLOOKUP($D40,'[3]Prep. Principal S'!$A$11:$J$74,2)))</f>
        <v>BYE</v>
      </c>
      <c r="F40" s="80"/>
      <c r="G40" s="80"/>
      <c r="H40" s="81">
        <f>IF($D40="","",VLOOKUP($D40,'[3]Prep. Principal S'!$A$11:$J$74,3))</f>
        <v>0</v>
      </c>
      <c r="I40" s="156"/>
      <c r="J40" s="170"/>
      <c r="K40" s="171" t="s">
        <v>23</v>
      </c>
      <c r="L40" s="77" t="str">
        <f>IF(K40="a",J39,IF(K40="b",J41,""))</f>
        <v>LOPEZ JAVIER A</v>
      </c>
      <c r="M40" s="96"/>
      <c r="N40" s="89"/>
      <c r="O40" s="96"/>
      <c r="P40" s="105"/>
      <c r="Q40" s="182"/>
      <c r="R40" s="164"/>
      <c r="S40" s="174"/>
      <c r="T40" s="165"/>
      <c r="U40" s="165"/>
    </row>
    <row r="41" spans="1:21" s="70" customFormat="1" ht="9.6" customHeight="1">
      <c r="A41" s="61">
        <v>35</v>
      </c>
      <c r="B41" s="61">
        <f>IF($D41="","",VLOOKUP($D41,'[3]Prep. Principal S'!$A$11:$J$74,6))</f>
        <v>0</v>
      </c>
      <c r="C41" s="61">
        <f>IF($D41="","",VLOOKUP($D41,'[3]Prep. Principal S'!$A$11:$J$74,7))</f>
        <v>0</v>
      </c>
      <c r="D41" s="79">
        <v>37</v>
      </c>
      <c r="E41" s="80" t="str">
        <f>UPPER(IF($D41="","",VLOOKUP($D41,'[3]Prep. Principal S'!$A$11:$J$74,2)))</f>
        <v>BYE</v>
      </c>
      <c r="F41" s="80"/>
      <c r="G41" s="80"/>
      <c r="H41" s="81">
        <f>IF($D41="","",VLOOKUP($D41,'[3]Prep. Principal S'!$A$11:$J$74,3))</f>
        <v>0</v>
      </c>
      <c r="I41" s="156" t="s">
        <v>21</v>
      </c>
      <c r="J41" s="158" t="str">
        <f>IF(I41="a",E41,IF(I41="b",E42,""))</f>
        <v xml:space="preserve">SALAZAR B NICOLAS </v>
      </c>
      <c r="K41" s="91"/>
      <c r="L41" s="160" t="s">
        <v>19</v>
      </c>
      <c r="M41" s="157"/>
      <c r="N41" s="89"/>
      <c r="O41" s="96"/>
      <c r="P41" s="173"/>
      <c r="Q41" s="163"/>
      <c r="R41" s="164"/>
      <c r="S41" s="174"/>
      <c r="T41" s="165"/>
      <c r="U41" s="165"/>
    </row>
    <row r="42" spans="1:21" s="70" customFormat="1" ht="9.6" customHeight="1">
      <c r="A42" s="61">
        <v>36</v>
      </c>
      <c r="B42" s="61" t="str">
        <f>IF($D42="","",VLOOKUP($D42,'[3]Prep. Principal S'!$A$11:$J$74,6))</f>
        <v>DA</v>
      </c>
      <c r="C42" s="61">
        <f>IF($D42="","",VLOOKUP($D42,'[3]Prep. Principal S'!$A$11:$J$74,7))</f>
        <v>0</v>
      </c>
      <c r="D42" s="79">
        <v>35</v>
      </c>
      <c r="E42" s="80" t="str">
        <f>UPPER(IF($D42="","",VLOOKUP($D42,'[3]Prep. Principal S'!$A$11:$J$74,2)))</f>
        <v xml:space="preserve">SALAZAR B NICOLAS </v>
      </c>
      <c r="F42" s="80"/>
      <c r="G42" s="80"/>
      <c r="H42" s="81" t="str">
        <f>IF($D42="","",VLOOKUP($D42,'[3]Prep. Principal S'!$A$11:$J$74,3))</f>
        <v>QUI</v>
      </c>
      <c r="I42" s="156"/>
      <c r="J42" s="168"/>
      <c r="K42" s="96"/>
      <c r="L42" s="88" t="str">
        <f>IF(K42="a",J40,IF(K42="b",J44,""))</f>
        <v/>
      </c>
      <c r="M42" s="90" t="s">
        <v>18</v>
      </c>
      <c r="N42" s="77" t="str">
        <f>IF(M42="a",L40,IF(M42="b",L44,""))</f>
        <v>CORINALDI ALLAN R</v>
      </c>
      <c r="O42" s="96"/>
      <c r="P42" s="173"/>
      <c r="Q42" s="163"/>
      <c r="R42" s="164"/>
      <c r="S42" s="174"/>
      <c r="T42" s="165"/>
      <c r="U42" s="165"/>
    </row>
    <row r="43" spans="1:21" s="70" customFormat="1" ht="9.6" customHeight="1">
      <c r="A43" s="61">
        <v>37</v>
      </c>
      <c r="B43" s="61" t="str">
        <f>IF($D43="","",VLOOKUP($D43,'[3]Prep. Principal S'!$A$11:$J$74,6))</f>
        <v>DA</v>
      </c>
      <c r="C43" s="61">
        <f>IF($D43="","",VLOOKUP($D43,'[3]Prep. Principal S'!$A$11:$J$74,7))</f>
        <v>97</v>
      </c>
      <c r="D43" s="79">
        <v>17</v>
      </c>
      <c r="E43" s="80" t="str">
        <f>UPPER(IF($D43="","",VLOOKUP($D43,'[3]Prep. Principal S'!$A$11:$J$74,2)))</f>
        <v>LIZARAZO HAROLD S</v>
      </c>
      <c r="F43" s="80"/>
      <c r="G43" s="80"/>
      <c r="H43" s="81" t="str">
        <f>IF($D43="","",VLOOKUP($D43,'[3]Prep. Principal S'!$A$11:$J$74,3))</f>
        <v>BOY</v>
      </c>
      <c r="I43" s="156" t="s">
        <v>17</v>
      </c>
      <c r="J43" s="88" t="str">
        <f>IF(I43="a",E43,IF(I43="b",E44,""))</f>
        <v>LIZARAZO HAROLD S</v>
      </c>
      <c r="K43" s="96"/>
      <c r="L43" s="162"/>
      <c r="M43" s="84"/>
      <c r="N43" s="160" t="s">
        <v>53</v>
      </c>
      <c r="O43" s="157"/>
      <c r="P43" s="173"/>
      <c r="Q43" s="163"/>
      <c r="R43" s="164"/>
      <c r="S43" s="174"/>
      <c r="T43" s="165"/>
      <c r="U43" s="165"/>
    </row>
    <row r="44" spans="1:21" s="70" customFormat="1" ht="9.6" customHeight="1">
      <c r="A44" s="61">
        <v>38</v>
      </c>
      <c r="B44" s="61">
        <f>IF($D44="","",VLOOKUP($D44,'[3]Prep. Principal S'!$A$11:$J$74,6))</f>
        <v>0</v>
      </c>
      <c r="C44" s="61">
        <f>IF($D44="","",VLOOKUP($D44,'[3]Prep. Principal S'!$A$11:$J$74,7))</f>
        <v>0</v>
      </c>
      <c r="D44" s="79">
        <v>37</v>
      </c>
      <c r="E44" s="80" t="str">
        <f>UPPER(IF($D44="","",VLOOKUP($D44,'[3]Prep. Principal S'!$A$11:$J$74,2)))</f>
        <v>BYE</v>
      </c>
      <c r="F44" s="80"/>
      <c r="G44" s="80"/>
      <c r="H44" s="81">
        <f>IF($D44="","",VLOOKUP($D44,'[3]Prep. Principal S'!$A$11:$J$74,3))</f>
        <v>0</v>
      </c>
      <c r="I44" s="156"/>
      <c r="J44" s="170"/>
      <c r="K44" s="171" t="s">
        <v>18</v>
      </c>
      <c r="L44" s="166" t="str">
        <f>IF(K44="a",J43,IF(K44="b",J45,""))</f>
        <v>CORINALDI ALLAN R</v>
      </c>
      <c r="M44" s="167"/>
      <c r="N44" s="89"/>
      <c r="O44" s="90"/>
      <c r="P44" s="173"/>
      <c r="Q44" s="163"/>
      <c r="R44" s="164"/>
      <c r="S44" s="174"/>
      <c r="T44" s="165"/>
      <c r="U44" s="165"/>
    </row>
    <row r="45" spans="1:21" s="70" customFormat="1" ht="9.6" customHeight="1">
      <c r="A45" s="61">
        <v>39</v>
      </c>
      <c r="B45" s="61">
        <f>IF($D45="","",VLOOKUP($D45,'[3]Prep. Principal S'!$A$11:$J$74,6))</f>
        <v>0</v>
      </c>
      <c r="C45" s="61">
        <f>IF($D45="","",VLOOKUP($D45,'[3]Prep. Principal S'!$A$11:$J$74,7))</f>
        <v>0</v>
      </c>
      <c r="D45" s="79">
        <v>37</v>
      </c>
      <c r="E45" s="80" t="str">
        <f>UPPER(IF($D45="","",VLOOKUP($D45,'[3]Prep. Principal S'!$A$11:$J$74,2)))</f>
        <v>BYE</v>
      </c>
      <c r="F45" s="80"/>
      <c r="G45" s="80"/>
      <c r="H45" s="81">
        <f>IF($D45="","",VLOOKUP($D45,'[3]Prep. Principal S'!$A$11:$J$74,3))</f>
        <v>0</v>
      </c>
      <c r="I45" s="156" t="s">
        <v>21</v>
      </c>
      <c r="J45" s="166" t="str">
        <f>IF(I45="a",E45,IF(I45="b",E46,""))</f>
        <v>CORINALDI ALLAN R</v>
      </c>
      <c r="K45" s="91"/>
      <c r="L45" s="89" t="s">
        <v>44</v>
      </c>
      <c r="M45" s="96"/>
      <c r="N45" s="89"/>
      <c r="O45" s="90"/>
      <c r="P45" s="173"/>
      <c r="Q45" s="163"/>
      <c r="R45" s="164"/>
      <c r="S45" s="174"/>
      <c r="T45" s="165"/>
      <c r="U45" s="165"/>
    </row>
    <row r="46" spans="1:21" s="70" customFormat="1" ht="9.6" customHeight="1">
      <c r="A46" s="60">
        <v>40</v>
      </c>
      <c r="B46" s="61" t="str">
        <f>IF($D46="","",VLOOKUP($D46,'[3]Prep. Principal S'!$A$11:$J$74,6))</f>
        <v>DA</v>
      </c>
      <c r="C46" s="61">
        <f>IF($D46="","",VLOOKUP($D46,'[3]Prep. Principal S'!$A$11:$J$74,7))</f>
        <v>57</v>
      </c>
      <c r="D46" s="62">
        <v>12</v>
      </c>
      <c r="E46" s="63" t="str">
        <f>UPPER(IF($D46="","",VLOOKUP($D46,'[3]Prep. Principal S'!$A$11:$J$74,2)))</f>
        <v>CORINALDI ALLAN R</v>
      </c>
      <c r="F46" s="63"/>
      <c r="G46" s="63"/>
      <c r="H46" s="64" t="str">
        <f>IF($D46="","",VLOOKUP($D46,'[3]Prep. Principal S'!$A$11:$J$74,3))</f>
        <v>NOR</v>
      </c>
      <c r="I46" s="156"/>
      <c r="J46" s="172"/>
      <c r="K46" s="94"/>
      <c r="L46" s="86"/>
      <c r="M46" s="94"/>
      <c r="N46" s="88" t="str">
        <f>IF(M46="a",L42,IF(M46="b",L50,""))</f>
        <v/>
      </c>
      <c r="O46" s="90" t="s">
        <v>23</v>
      </c>
      <c r="P46" s="77" t="str">
        <f>IF(O46="a",N42,IF(O46="b",N50,""))</f>
        <v>CORINALDI ALLAN R</v>
      </c>
      <c r="Q46" s="163"/>
      <c r="R46" s="164"/>
      <c r="S46" s="174"/>
      <c r="T46" s="165"/>
      <c r="U46" s="165"/>
    </row>
    <row r="47" spans="1:21" s="70" customFormat="1" ht="9.6" customHeight="1">
      <c r="A47" s="60">
        <v>41</v>
      </c>
      <c r="B47" s="61" t="str">
        <f>IF($D47="","",VLOOKUP($D47,'[3]Prep. Principal S'!$A$11:$J$74,6))</f>
        <v>DA</v>
      </c>
      <c r="C47" s="61">
        <f>IF($D47="","",VLOOKUP($D47,'[3]Prep. Principal S'!$A$11:$J$74,7))</f>
        <v>96</v>
      </c>
      <c r="D47" s="62">
        <v>16</v>
      </c>
      <c r="E47" s="63" t="str">
        <f>UPPER(IF($D47="","",VLOOKUP($D47,'[3]Prep. Principal S'!$A$11:$J$74,2)))</f>
        <v>HERRERA DAVID A</v>
      </c>
      <c r="F47" s="63"/>
      <c r="G47" s="63"/>
      <c r="H47" s="64" t="str">
        <f>IF($D47="","",VLOOKUP($D47,'[3]Prep. Principal S'!$A$11:$J$74,3))</f>
        <v>ATL</v>
      </c>
      <c r="I47" s="156" t="s">
        <v>17</v>
      </c>
      <c r="J47" s="77" t="str">
        <f>IF(I47="a",E47,IF(I47="b",E48,""))</f>
        <v>HERRERA DAVID A</v>
      </c>
      <c r="K47" s="96"/>
      <c r="L47" s="89"/>
      <c r="M47" s="96"/>
      <c r="N47" s="162"/>
      <c r="O47" s="90"/>
      <c r="P47" s="296" t="s">
        <v>60</v>
      </c>
      <c r="Q47" s="169"/>
      <c r="R47" s="164"/>
      <c r="S47" s="174"/>
      <c r="T47" s="165"/>
      <c r="U47" s="165"/>
    </row>
    <row r="48" spans="1:21" s="70" customFormat="1" ht="9.6" customHeight="1">
      <c r="A48" s="61">
        <v>42</v>
      </c>
      <c r="B48" s="61">
        <f>IF($D48="","",VLOOKUP($D48,'[3]Prep. Principal S'!$A$11:$J$74,6))</f>
        <v>0</v>
      </c>
      <c r="C48" s="61">
        <f>IF($D48="","",VLOOKUP($D48,'[3]Prep. Principal S'!$A$11:$J$74,7))</f>
        <v>0</v>
      </c>
      <c r="D48" s="79">
        <v>37</v>
      </c>
      <c r="E48" s="80" t="str">
        <f>UPPER(IF($D48="","",VLOOKUP($D48,'[3]Prep. Principal S'!$A$11:$J$74,2)))</f>
        <v>BYE</v>
      </c>
      <c r="F48" s="80"/>
      <c r="G48" s="80"/>
      <c r="H48" s="81">
        <f>IF($D48="","",VLOOKUP($D48,'[3]Prep. Principal S'!$A$11:$J$74,3))</f>
        <v>0</v>
      </c>
      <c r="I48" s="156"/>
      <c r="J48" s="170"/>
      <c r="K48" s="171" t="s">
        <v>23</v>
      </c>
      <c r="L48" s="77" t="str">
        <f>IF(K48="a",J47,IF(K48="b",J49,""))</f>
        <v>HERRERA DAVID A</v>
      </c>
      <c r="M48" s="96"/>
      <c r="N48" s="89"/>
      <c r="O48" s="90"/>
      <c r="P48" s="88"/>
      <c r="Q48" s="98"/>
      <c r="R48" s="164"/>
      <c r="S48" s="174"/>
      <c r="T48" s="165"/>
      <c r="U48" s="165"/>
    </row>
    <row r="49" spans="1:21" s="70" customFormat="1" ht="9.6" customHeight="1">
      <c r="A49" s="61">
        <v>43</v>
      </c>
      <c r="B49" s="61">
        <f>IF($D49="","",VLOOKUP($D49,'[3]Prep. Principal S'!$A$11:$J$74,6))</f>
        <v>0</v>
      </c>
      <c r="C49" s="61">
        <f>IF($D49="","",VLOOKUP($D49,'[3]Prep. Principal S'!$A$11:$J$74,7))</f>
        <v>0</v>
      </c>
      <c r="D49" s="79">
        <v>37</v>
      </c>
      <c r="E49" s="80" t="str">
        <f>UPPER(IF($D49="","",VLOOKUP($D49,'[3]Prep. Principal S'!$A$11:$J$74,2)))</f>
        <v>BYE</v>
      </c>
      <c r="F49" s="80"/>
      <c r="G49" s="80"/>
      <c r="H49" s="81">
        <f>IF($D49="","",VLOOKUP($D49,'[3]Prep. Principal S'!$A$11:$J$74,3))</f>
        <v>0</v>
      </c>
      <c r="I49" s="156" t="s">
        <v>21</v>
      </c>
      <c r="J49" s="158" t="str">
        <f>IF(I49="a",E49,IF(I49="b",E50,""))</f>
        <v xml:space="preserve">MIRANDA P SERGIO </v>
      </c>
      <c r="K49" s="91"/>
      <c r="L49" s="160" t="s">
        <v>41</v>
      </c>
      <c r="M49" s="157"/>
      <c r="N49" s="89"/>
      <c r="O49" s="90"/>
      <c r="P49" s="88"/>
      <c r="Q49" s="98"/>
      <c r="R49" s="164"/>
      <c r="S49" s="174"/>
      <c r="T49" s="165"/>
      <c r="U49" s="165"/>
    </row>
    <row r="50" spans="1:21" s="70" customFormat="1" ht="9.6" customHeight="1">
      <c r="A50" s="61">
        <v>44</v>
      </c>
      <c r="B50" s="61" t="str">
        <f>IF($D50="","",VLOOKUP($D50,'[3]Prep. Principal S'!$A$11:$J$74,6))</f>
        <v>DA</v>
      </c>
      <c r="C50" s="61">
        <f>IF($D50="","",VLOOKUP($D50,'[3]Prep. Principal S'!$A$11:$J$74,7))</f>
        <v>0</v>
      </c>
      <c r="D50" s="79">
        <v>31</v>
      </c>
      <c r="E50" s="80" t="str">
        <f>UPPER(IF($D50="","",VLOOKUP($D50,'[3]Prep. Principal S'!$A$11:$J$74,2)))</f>
        <v xml:space="preserve">MIRANDA P SERGIO </v>
      </c>
      <c r="F50" s="80"/>
      <c r="G50" s="80"/>
      <c r="H50" s="81" t="str">
        <f>IF($D50="","",VLOOKUP($D50,'[3]Prep. Principal S'!$A$11:$J$74,3))</f>
        <v>RIS</v>
      </c>
      <c r="I50" s="156"/>
      <c r="J50" s="168"/>
      <c r="K50" s="96"/>
      <c r="L50" s="88" t="str">
        <f>IF(K50="a",J48,IF(K50="b",J52,""))</f>
        <v/>
      </c>
      <c r="M50" s="90" t="s">
        <v>18</v>
      </c>
      <c r="N50" s="166" t="str">
        <f>IF(M50="a",L48,IF(M50="b",L52,""))</f>
        <v>CAICEDO NICOLAS E</v>
      </c>
      <c r="O50" s="91"/>
      <c r="P50" s="88"/>
      <c r="Q50" s="98"/>
      <c r="R50" s="164"/>
      <c r="S50" s="174"/>
      <c r="T50" s="165"/>
      <c r="U50" s="165"/>
    </row>
    <row r="51" spans="1:21" s="70" customFormat="1" ht="9.6" customHeight="1">
      <c r="A51" s="61">
        <v>45</v>
      </c>
      <c r="B51" s="61" t="str">
        <f>IF($D51="","",VLOOKUP($D51,'[3]Prep. Principal S'!$A$11:$J$74,6))</f>
        <v>DA</v>
      </c>
      <c r="C51" s="61">
        <f>IF($D51="","",VLOOKUP($D51,'[3]Prep. Principal S'!$A$11:$J$74,7))</f>
        <v>0</v>
      </c>
      <c r="D51" s="79">
        <v>30</v>
      </c>
      <c r="E51" s="80" t="str">
        <f>UPPER(IF($D51="","",VLOOKUP($D51,'[3]Prep. Principal S'!$A$11:$J$74,2)))</f>
        <v>MERA NICOLAS A</v>
      </c>
      <c r="F51" s="80"/>
      <c r="G51" s="80"/>
      <c r="H51" s="81" t="str">
        <f>IF($D51="","",VLOOKUP($D51,'[3]Prep. Principal S'!$A$11:$J$74,3))</f>
        <v>CAU</v>
      </c>
      <c r="I51" s="156" t="s">
        <v>18</v>
      </c>
      <c r="J51" s="88" t="str">
        <f>IF(I51="a",E51,IF(I51="b",E52,""))</f>
        <v>ACOSTA OMAR S</v>
      </c>
      <c r="K51" s="93"/>
      <c r="L51" s="162"/>
      <c r="M51" s="84"/>
      <c r="N51" s="89" t="s">
        <v>50</v>
      </c>
      <c r="O51" s="96"/>
      <c r="P51" s="88"/>
      <c r="Q51" s="98"/>
      <c r="R51" s="164"/>
      <c r="S51" s="174"/>
      <c r="T51" s="165"/>
      <c r="U51" s="165"/>
    </row>
    <row r="52" spans="1:21" s="70" customFormat="1" ht="9.6" customHeight="1">
      <c r="A52" s="61">
        <v>46</v>
      </c>
      <c r="B52" s="61" t="str">
        <f>IF($D52="","",VLOOKUP($D52,'[3]Prep. Principal S'!$A$11:$J$74,6))</f>
        <v>DA</v>
      </c>
      <c r="C52" s="61">
        <f>IF($D52="","",VLOOKUP($D52,'[3]Prep. Principal S'!$A$11:$J$74,7))</f>
        <v>0</v>
      </c>
      <c r="D52" s="79">
        <v>21</v>
      </c>
      <c r="E52" s="80" t="str">
        <f>UPPER(IF($D52="","",VLOOKUP($D52,'[3]Prep. Principal S'!$A$11:$J$74,2)))</f>
        <v>ACOSTA OMAR S</v>
      </c>
      <c r="F52" s="80"/>
      <c r="G52" s="80"/>
      <c r="H52" s="81" t="str">
        <f>IF($D52="","",VLOOKUP($D52,'[3]Prep. Principal S'!$A$11:$J$74,3))</f>
        <v>MET</v>
      </c>
      <c r="I52" s="156"/>
      <c r="J52" s="92" t="s">
        <v>45</v>
      </c>
      <c r="K52" s="171" t="s">
        <v>21</v>
      </c>
      <c r="L52" s="166" t="str">
        <f>IF(K52="a",J51,IF(K52="b",J53,""))</f>
        <v>CAICEDO NICOLAS E</v>
      </c>
      <c r="M52" s="167"/>
      <c r="N52" s="89"/>
      <c r="O52" s="96"/>
      <c r="P52" s="88"/>
      <c r="Q52" s="98"/>
      <c r="R52" s="164"/>
      <c r="S52" s="174"/>
      <c r="T52" s="165"/>
      <c r="U52" s="165"/>
    </row>
    <row r="53" spans="1:21" s="70" customFormat="1" ht="9.6" customHeight="1">
      <c r="A53" s="61">
        <v>47</v>
      </c>
      <c r="B53" s="61">
        <f>IF($D53="","",VLOOKUP($D53,'[3]Prep. Principal S'!$A$11:$J$74,6))</f>
        <v>0</v>
      </c>
      <c r="C53" s="61">
        <f>IF($D53="","",VLOOKUP($D53,'[3]Prep. Principal S'!$A$11:$J$74,7))</f>
        <v>0</v>
      </c>
      <c r="D53" s="79">
        <v>37</v>
      </c>
      <c r="E53" s="80" t="str">
        <f>UPPER(IF($D53="","",VLOOKUP($D53,'[3]Prep. Principal S'!$A$11:$J$74,2)))</f>
        <v>BYE</v>
      </c>
      <c r="F53" s="80"/>
      <c r="G53" s="80"/>
      <c r="H53" s="81">
        <f>IF($D53="","",VLOOKUP($D53,'[3]Prep. Principal S'!$A$11:$J$74,3))</f>
        <v>0</v>
      </c>
      <c r="I53" s="156" t="s">
        <v>21</v>
      </c>
      <c r="J53" s="166" t="str">
        <f>IF(I53="a",E53,IF(I53="b",E54,""))</f>
        <v>CAICEDO NICOLAS E</v>
      </c>
      <c r="K53" s="91"/>
      <c r="L53" s="89" t="s">
        <v>25</v>
      </c>
      <c r="M53" s="96"/>
      <c r="N53" s="89"/>
      <c r="O53" s="96"/>
      <c r="P53" s="88"/>
      <c r="Q53" s="98"/>
      <c r="R53" s="164"/>
      <c r="S53" s="179"/>
      <c r="T53" s="165"/>
      <c r="U53" s="165"/>
    </row>
    <row r="54" spans="1:21" s="70" customFormat="1" ht="9.6" customHeight="1">
      <c r="A54" s="60">
        <v>48</v>
      </c>
      <c r="B54" s="61" t="str">
        <f>IF($D54="","",VLOOKUP($D54,'[3]Prep. Principal S'!$A$11:$J$74,6))</f>
        <v>DA</v>
      </c>
      <c r="C54" s="61">
        <f>IF($D54="","",VLOOKUP($D54,'[3]Prep. Principal S'!$A$11:$J$74,7))</f>
        <v>7</v>
      </c>
      <c r="D54" s="62">
        <v>4</v>
      </c>
      <c r="E54" s="63" t="str">
        <f>UPPER(IF($D54="","",VLOOKUP($D54,'[3]Prep. Principal S'!$A$11:$J$74,2)))</f>
        <v>CAICEDO NICOLAS E</v>
      </c>
      <c r="F54" s="63"/>
      <c r="G54" s="63"/>
      <c r="H54" s="64" t="str">
        <f>IF($D54="","",VLOOKUP($D54,'[3]Prep. Principal S'!$A$11:$J$74,3))</f>
        <v>CUN</v>
      </c>
      <c r="I54" s="156"/>
      <c r="J54" s="168"/>
      <c r="K54" s="96"/>
      <c r="L54" s="89"/>
      <c r="M54" s="96"/>
      <c r="N54" s="86"/>
      <c r="O54" s="94"/>
      <c r="P54" s="88" t="str">
        <f>IF(O54="a",N46,IF(O54="b",N62,""))</f>
        <v/>
      </c>
      <c r="Q54" s="98" t="s">
        <v>21</v>
      </c>
      <c r="R54" s="164"/>
      <c r="S54" s="297" t="str">
        <f>IF(Q54="a",P46,IF(Q54="b",P62,""))</f>
        <v>PLAZAS JOSE A</v>
      </c>
      <c r="T54" s="165"/>
      <c r="U54" s="165"/>
    </row>
    <row r="55" spans="1:21" s="70" customFormat="1" ht="9.6" customHeight="1">
      <c r="A55" s="60">
        <v>49</v>
      </c>
      <c r="B55" s="61" t="str">
        <f>IF($D55="","",VLOOKUP($D55,'[3]Prep. Principal S'!$A$11:$J$74,6))</f>
        <v>DA</v>
      </c>
      <c r="C55" s="61">
        <f>IF($D55="","",VLOOKUP($D55,'[3]Prep. Principal S'!$A$11:$J$74,7))</f>
        <v>27</v>
      </c>
      <c r="D55" s="62">
        <v>6</v>
      </c>
      <c r="E55" s="63" t="str">
        <f>UPPER(IF($D55="","",VLOOKUP($D55,'[3]Prep. Principal S'!$A$11:$J$74,2)))</f>
        <v>RODAS JUAN PABLO</v>
      </c>
      <c r="F55" s="63"/>
      <c r="G55" s="63"/>
      <c r="H55" s="64" t="str">
        <f>IF($D55="","",VLOOKUP($D55,'[3]Prep. Principal S'!$A$11:$J$74,3))</f>
        <v>ANT</v>
      </c>
      <c r="I55" s="156" t="s">
        <v>17</v>
      </c>
      <c r="J55" s="77" t="str">
        <f>IF(I55="a",E55,IF(I55="b",E56,""))</f>
        <v>RODAS JUAN PABLO</v>
      </c>
      <c r="K55" s="96"/>
      <c r="L55" s="89"/>
      <c r="M55" s="96"/>
      <c r="N55" s="89"/>
      <c r="O55" s="96"/>
      <c r="P55" s="88"/>
      <c r="Q55" s="98"/>
      <c r="R55" s="164"/>
      <c r="S55" s="296" t="s">
        <v>50</v>
      </c>
      <c r="T55" s="165"/>
      <c r="U55" s="165"/>
    </row>
    <row r="56" spans="1:21" s="70" customFormat="1" ht="9.6" customHeight="1">
      <c r="A56" s="61">
        <v>50</v>
      </c>
      <c r="B56" s="61">
        <f>IF($D56="","",VLOOKUP($D56,'[3]Prep. Principal S'!$A$11:$J$74,6))</f>
        <v>0</v>
      </c>
      <c r="C56" s="61">
        <f>IF($D56="","",VLOOKUP($D56,'[3]Prep. Principal S'!$A$11:$J$74,7))</f>
        <v>0</v>
      </c>
      <c r="D56" s="79">
        <v>37</v>
      </c>
      <c r="E56" s="80" t="str">
        <f>UPPER(IF($D56="","",VLOOKUP($D56,'[3]Prep. Principal S'!$A$11:$J$74,2)))</f>
        <v>BYE</v>
      </c>
      <c r="F56" s="80"/>
      <c r="G56" s="80"/>
      <c r="H56" s="81">
        <f>IF($D56="","",VLOOKUP($D56,'[3]Prep. Principal S'!$A$11:$J$74,3))</f>
        <v>0</v>
      </c>
      <c r="I56" s="156"/>
      <c r="J56" s="170"/>
      <c r="K56" s="171" t="s">
        <v>23</v>
      </c>
      <c r="L56" s="77" t="str">
        <f>IF(K56="a",J55,IF(K56="b",J57,""))</f>
        <v>RODAS JUAN PABLO</v>
      </c>
      <c r="M56" s="96"/>
      <c r="N56" s="89"/>
      <c r="O56" s="96"/>
      <c r="P56" s="77"/>
      <c r="Q56" s="98"/>
      <c r="R56" s="164"/>
      <c r="S56" s="165"/>
      <c r="T56" s="165"/>
      <c r="U56" s="165"/>
    </row>
    <row r="57" spans="1:21" s="70" customFormat="1" ht="9.6" customHeight="1">
      <c r="A57" s="61">
        <v>51</v>
      </c>
      <c r="B57" s="61">
        <f>IF($D57="","",VLOOKUP($D57,'[3]Prep. Principal S'!$A$11:$J$74,6))</f>
        <v>0</v>
      </c>
      <c r="C57" s="61">
        <f>IF($D57="","",VLOOKUP($D57,'[3]Prep. Principal S'!$A$11:$J$74,7))</f>
        <v>0</v>
      </c>
      <c r="D57" s="79">
        <v>37</v>
      </c>
      <c r="E57" s="80" t="str">
        <f>UPPER(IF($D57="","",VLOOKUP($D57,'[3]Prep. Principal S'!$A$11:$J$74,2)))</f>
        <v>BYE</v>
      </c>
      <c r="F57" s="80"/>
      <c r="G57" s="80"/>
      <c r="H57" s="81">
        <f>IF($D57="","",VLOOKUP($D57,'[3]Prep. Principal S'!$A$11:$J$74,3))</f>
        <v>0</v>
      </c>
      <c r="I57" s="156" t="s">
        <v>21</v>
      </c>
      <c r="J57" s="158" t="str">
        <f>IF(I57="a",E57,IF(I57="b",E58,""))</f>
        <v>DIAZ KENNETH</v>
      </c>
      <c r="K57" s="91"/>
      <c r="L57" s="160" t="s">
        <v>29</v>
      </c>
      <c r="M57" s="157"/>
      <c r="N57" s="89"/>
      <c r="O57" s="96"/>
      <c r="P57" s="77"/>
      <c r="Q57" s="98"/>
      <c r="R57" s="164"/>
      <c r="S57" s="165"/>
      <c r="T57" s="165"/>
      <c r="U57" s="165"/>
    </row>
    <row r="58" spans="1:21" s="70" customFormat="1" ht="9.6" customHeight="1">
      <c r="A58" s="61">
        <v>52</v>
      </c>
      <c r="B58" s="61" t="str">
        <f>IF($D58="","",VLOOKUP($D58,'[3]Prep. Principal S'!$A$11:$J$74,6))</f>
        <v>DA</v>
      </c>
      <c r="C58" s="61">
        <f>IF($D58="","",VLOOKUP($D58,'[3]Prep. Principal S'!$A$11:$J$74,7))</f>
        <v>0</v>
      </c>
      <c r="D58" s="79">
        <v>26</v>
      </c>
      <c r="E58" s="80" t="str">
        <f>UPPER(IF($D58="","",VLOOKUP($D58,'[3]Prep. Principal S'!$A$11:$J$74,2)))</f>
        <v>DIAZ KENNETH</v>
      </c>
      <c r="F58" s="80"/>
      <c r="G58" s="80"/>
      <c r="H58" s="81" t="str">
        <f>IF($D58="","",VLOOKUP($D58,'[3]Prep. Principal S'!$A$11:$J$74,3))</f>
        <v>VAL</v>
      </c>
      <c r="I58" s="156"/>
      <c r="J58" s="172"/>
      <c r="K58" s="94"/>
      <c r="L58" s="88" t="str">
        <f>IF(K58="a",J56,IF(K58="b",J60,""))</f>
        <v/>
      </c>
      <c r="M58" s="90" t="s">
        <v>17</v>
      </c>
      <c r="N58" s="77" t="str">
        <f>IF(M58="a",L56,IF(M58="b",L60,""))</f>
        <v>RODAS JUAN PABLO</v>
      </c>
      <c r="O58" s="96"/>
      <c r="P58" s="77"/>
      <c r="Q58" s="98"/>
      <c r="R58" s="164"/>
      <c r="S58" s="165"/>
      <c r="T58" s="165"/>
      <c r="U58" s="165"/>
    </row>
    <row r="59" spans="1:21" s="70" customFormat="1" ht="9.6" customHeight="1">
      <c r="A59" s="61">
        <v>53</v>
      </c>
      <c r="B59" s="61" t="str">
        <f>IF($D59="","",VLOOKUP($D59,'[3]Prep. Principal S'!$A$11:$J$74,6))</f>
        <v>DA</v>
      </c>
      <c r="C59" s="61">
        <f>IF($D59="","",VLOOKUP($D59,'[3]Prep. Principal S'!$A$11:$J$74,7))</f>
        <v>0</v>
      </c>
      <c r="D59" s="79">
        <v>28</v>
      </c>
      <c r="E59" s="80" t="str">
        <f>UPPER(IF($D59="","",VLOOKUP($D59,'[3]Prep. Principal S'!$A$11:$J$74,2)))</f>
        <v>HERAZO LUIS M</v>
      </c>
      <c r="F59" s="80"/>
      <c r="G59" s="80"/>
      <c r="H59" s="81" t="str">
        <f>IF($D59="","",VLOOKUP($D59,'[3]Prep. Principal S'!$A$11:$J$74,3))</f>
        <v>SUC</v>
      </c>
      <c r="I59" s="156" t="s">
        <v>17</v>
      </c>
      <c r="J59" s="88" t="str">
        <f>IF(I59="a",E59,IF(I59="b",E60,""))</f>
        <v>HERAZO LUIS M</v>
      </c>
      <c r="K59" s="96"/>
      <c r="L59" s="162"/>
      <c r="M59" s="84"/>
      <c r="N59" s="160" t="s">
        <v>54</v>
      </c>
      <c r="O59" s="157"/>
      <c r="P59" s="77"/>
      <c r="Q59" s="98"/>
      <c r="R59" s="164"/>
      <c r="S59" s="165"/>
      <c r="T59" s="165"/>
      <c r="U59" s="165"/>
    </row>
    <row r="60" spans="1:21" s="70" customFormat="1" ht="9.6" customHeight="1">
      <c r="A60" s="61">
        <v>54</v>
      </c>
      <c r="B60" s="61">
        <f>IF($D60="","",VLOOKUP($D60,'[3]Prep. Principal S'!$A$11:$J$74,6))</f>
        <v>0</v>
      </c>
      <c r="C60" s="61">
        <f>IF($D60="","",VLOOKUP($D60,'[3]Prep. Principal S'!$A$11:$J$74,7))</f>
        <v>0</v>
      </c>
      <c r="D60" s="79">
        <v>37</v>
      </c>
      <c r="E60" s="80" t="str">
        <f>UPPER(IF($D60="","",VLOOKUP($D60,'[3]Prep. Principal S'!$A$11:$J$74,2)))</f>
        <v>BYE</v>
      </c>
      <c r="F60" s="80"/>
      <c r="G60" s="80"/>
      <c r="H60" s="81">
        <f>IF($D60="","",VLOOKUP($D60,'[3]Prep. Principal S'!$A$11:$J$74,3))</f>
        <v>0</v>
      </c>
      <c r="I60" s="156"/>
      <c r="J60" s="170"/>
      <c r="K60" s="171" t="s">
        <v>18</v>
      </c>
      <c r="L60" s="166" t="str">
        <f>IF(K60="a",J59,IF(K60="b",J61,""))</f>
        <v>BENAVIDES GUILLERMO</v>
      </c>
      <c r="M60" s="167"/>
      <c r="N60" s="89"/>
      <c r="O60" s="90"/>
      <c r="P60" s="77"/>
      <c r="Q60" s="98"/>
      <c r="R60" s="164"/>
      <c r="S60" s="165"/>
      <c r="T60" s="165"/>
      <c r="U60" s="165"/>
    </row>
    <row r="61" spans="1:21" s="70" customFormat="1" ht="9.6" customHeight="1">
      <c r="A61" s="61">
        <v>55</v>
      </c>
      <c r="B61" s="61">
        <f>IF($D61="","",VLOOKUP($D61,'[3]Prep. Principal S'!$A$11:$J$74,6))</f>
        <v>0</v>
      </c>
      <c r="C61" s="61">
        <f>IF($D61="","",VLOOKUP($D61,'[3]Prep. Principal S'!$A$11:$J$74,7))</f>
        <v>0</v>
      </c>
      <c r="D61" s="79">
        <v>37</v>
      </c>
      <c r="E61" s="80" t="str">
        <f>UPPER(IF($D61="","",VLOOKUP($D61,'[3]Prep. Principal S'!$A$11:$J$74,2)))</f>
        <v>BYE</v>
      </c>
      <c r="F61" s="80"/>
      <c r="G61" s="80"/>
      <c r="H61" s="81">
        <f>IF($D61="","",VLOOKUP($D61,'[3]Prep. Principal S'!$A$11:$J$74,3))</f>
        <v>0</v>
      </c>
      <c r="I61" s="156" t="s">
        <v>21</v>
      </c>
      <c r="J61" s="166" t="str">
        <f>IF(I61="a",E61,IF(I61="b",E62,""))</f>
        <v>BENAVIDES GUILLERMO</v>
      </c>
      <c r="K61" s="91"/>
      <c r="L61" s="89" t="s">
        <v>19</v>
      </c>
      <c r="M61" s="96"/>
      <c r="N61" s="89"/>
      <c r="O61" s="90"/>
      <c r="P61" s="77"/>
      <c r="Q61" s="98"/>
      <c r="R61" s="164"/>
      <c r="S61" s="165"/>
      <c r="T61" s="165"/>
      <c r="U61" s="165"/>
    </row>
    <row r="62" spans="1:21" s="70" customFormat="1" ht="9.6" customHeight="1">
      <c r="A62" s="60">
        <v>56</v>
      </c>
      <c r="B62" s="61" t="str">
        <f>IF($D62="","",VLOOKUP($D62,'[3]Prep. Principal S'!$A$11:$J$74,6))</f>
        <v>DA</v>
      </c>
      <c r="C62" s="61">
        <f>IF($D62="","",VLOOKUP($D62,'[3]Prep. Principal S'!$A$11:$J$74,7))</f>
        <v>49</v>
      </c>
      <c r="D62" s="62">
        <v>11</v>
      </c>
      <c r="E62" s="63" t="str">
        <f>UPPER(IF($D62="","",VLOOKUP($D62,'[3]Prep. Principal S'!$A$11:$J$74,2)))</f>
        <v>BENAVIDES GUILLERMO</v>
      </c>
      <c r="F62" s="63"/>
      <c r="G62" s="63"/>
      <c r="H62" s="64" t="str">
        <f>IF($D62="","",VLOOKUP($D62,'[3]Prep. Principal S'!$A$11:$J$74,3))</f>
        <v>TOL</v>
      </c>
      <c r="I62" s="156"/>
      <c r="J62" s="168"/>
      <c r="K62" s="96"/>
      <c r="L62" s="86"/>
      <c r="M62" s="94"/>
      <c r="N62" s="88" t="str">
        <f>IF(M62="a",L58,IF(M62="b",L66,""))</f>
        <v/>
      </c>
      <c r="O62" s="90" t="s">
        <v>18</v>
      </c>
      <c r="P62" s="77" t="str">
        <f>IF(O62="a",N58,IF(O62="b",N66,""))</f>
        <v>PLAZAS JOSE A</v>
      </c>
      <c r="Q62" s="98"/>
      <c r="R62" s="164"/>
      <c r="S62" s="165"/>
      <c r="T62" s="165"/>
      <c r="U62" s="165"/>
    </row>
    <row r="63" spans="1:21" s="70" customFormat="1" ht="9.6" customHeight="1">
      <c r="A63" s="60">
        <v>57</v>
      </c>
      <c r="B63" s="61" t="str">
        <f>IF($D63="","",VLOOKUP($D63,'[3]Prep. Principal S'!$A$11:$J$74,6))</f>
        <v>DA</v>
      </c>
      <c r="C63" s="61">
        <f>IF($D63="","",VLOOKUP($D63,'[3]Prep. Principal S'!$A$11:$J$74,7))</f>
        <v>88</v>
      </c>
      <c r="D63" s="62">
        <v>15</v>
      </c>
      <c r="E63" s="63" t="str">
        <f>UPPER(IF($D63="","",VLOOKUP($D63,'[3]Prep. Principal S'!$A$11:$J$74,2)))</f>
        <v>ESPINOSA LUCAS</v>
      </c>
      <c r="F63" s="63"/>
      <c r="G63" s="63"/>
      <c r="H63" s="64" t="str">
        <f>IF($D63="","",VLOOKUP($D63,'[3]Prep. Principal S'!$A$11:$J$74,3))</f>
        <v>SAN</v>
      </c>
      <c r="I63" s="156" t="s">
        <v>17</v>
      </c>
      <c r="J63" s="77" t="str">
        <f>IF(I63="a",E63,IF(I63="b",E64,""))</f>
        <v>ESPINOSA LUCAS</v>
      </c>
      <c r="K63" s="93"/>
      <c r="L63" s="89"/>
      <c r="M63" s="96"/>
      <c r="N63" s="162"/>
      <c r="O63" s="90"/>
      <c r="P63" s="107" t="s">
        <v>45</v>
      </c>
      <c r="Q63" s="175"/>
      <c r="R63" s="164"/>
      <c r="S63" s="165"/>
      <c r="T63" s="165"/>
      <c r="U63" s="165"/>
    </row>
    <row r="64" spans="1:21" s="70" customFormat="1" ht="9.6" customHeight="1">
      <c r="A64" s="61">
        <v>58</v>
      </c>
      <c r="B64" s="61">
        <f>IF($D64="","",VLOOKUP($D64,'[3]Prep. Principal S'!$A$11:$J$74,6))</f>
        <v>0</v>
      </c>
      <c r="C64" s="61">
        <f>IF($D64="","",VLOOKUP($D64,'[3]Prep. Principal S'!$A$11:$J$74,7))</f>
        <v>0</v>
      </c>
      <c r="D64" s="79">
        <v>37</v>
      </c>
      <c r="E64" s="80" t="str">
        <f>UPPER(IF($D64="","",VLOOKUP($D64,'[3]Prep. Principal S'!$A$11:$J$74,2)))</f>
        <v>BYE</v>
      </c>
      <c r="F64" s="80"/>
      <c r="G64" s="80"/>
      <c r="H64" s="81">
        <f>IF($D64="","",VLOOKUP($D64,'[3]Prep. Principal S'!$A$11:$J$74,3))</f>
        <v>0</v>
      </c>
      <c r="I64" s="156"/>
      <c r="J64" s="170"/>
      <c r="K64" s="171" t="s">
        <v>21</v>
      </c>
      <c r="L64" s="88" t="str">
        <f>IF(K64="a",J63,IF(K64="b",J65,""))</f>
        <v>CARDONA ANDRES M</v>
      </c>
      <c r="M64" s="96"/>
      <c r="N64" s="89"/>
      <c r="O64" s="90"/>
      <c r="P64" s="89"/>
      <c r="Q64" s="163"/>
      <c r="R64" s="164"/>
      <c r="S64" s="165"/>
      <c r="T64" s="165"/>
      <c r="U64" s="165"/>
    </row>
    <row r="65" spans="1:21" s="70" customFormat="1" ht="9.6" customHeight="1">
      <c r="A65" s="61">
        <v>59</v>
      </c>
      <c r="B65" s="61">
        <f>IF($D65="","",VLOOKUP($D65,'[3]Prep. Principal S'!$A$11:$J$74,6))</f>
        <v>0</v>
      </c>
      <c r="C65" s="61">
        <f>IF($D65="","",VLOOKUP($D65,'[3]Prep. Principal S'!$A$11:$J$74,7))</f>
        <v>0</v>
      </c>
      <c r="D65" s="79">
        <v>37</v>
      </c>
      <c r="E65" s="80" t="str">
        <f>UPPER(IF($D65="","",VLOOKUP($D65,'[3]Prep. Principal S'!$A$11:$J$74,2)))</f>
        <v>BYE</v>
      </c>
      <c r="F65" s="80"/>
      <c r="G65" s="80"/>
      <c r="H65" s="81">
        <f>IF($D65="","",VLOOKUP($D65,'[3]Prep. Principal S'!$A$11:$J$74,3))</f>
        <v>0</v>
      </c>
      <c r="I65" s="156" t="s">
        <v>21</v>
      </c>
      <c r="J65" s="158" t="str">
        <f>IF(I65="a",E65,IF(I65="b",E66,""))</f>
        <v>CARDONA ANDRES M</v>
      </c>
      <c r="K65" s="91"/>
      <c r="L65" s="160" t="s">
        <v>46</v>
      </c>
      <c r="M65" s="157"/>
      <c r="N65" s="89"/>
      <c r="O65" s="90"/>
      <c r="P65" s="89"/>
      <c r="Q65" s="163"/>
      <c r="R65" s="164"/>
      <c r="S65" s="165"/>
      <c r="T65" s="165"/>
      <c r="U65" s="165"/>
    </row>
    <row r="66" spans="1:21" s="70" customFormat="1" ht="9.6" customHeight="1">
      <c r="A66" s="61">
        <v>60</v>
      </c>
      <c r="B66" s="61" t="str">
        <f>IF($D66="","",VLOOKUP($D66,'[3]Prep. Principal S'!$A$11:$J$74,6))</f>
        <v>DA</v>
      </c>
      <c r="C66" s="61">
        <f>IF($D66="","",VLOOKUP($D66,'[3]Prep. Principal S'!$A$11:$J$74,7))</f>
        <v>0</v>
      </c>
      <c r="D66" s="79">
        <v>24</v>
      </c>
      <c r="E66" s="80" t="str">
        <f>UPPER(IF($D66="","",VLOOKUP($D66,'[3]Prep. Principal S'!$A$11:$J$74,2)))</f>
        <v>CARDONA ANDRES M</v>
      </c>
      <c r="F66" s="80"/>
      <c r="G66" s="80"/>
      <c r="H66" s="81" t="str">
        <f>IF($D66="","",VLOOKUP($D66,'[3]Prep. Principal S'!$A$11:$J$74,3))</f>
        <v>CAL</v>
      </c>
      <c r="I66" s="156"/>
      <c r="J66" s="168"/>
      <c r="K66" s="96"/>
      <c r="L66" s="88" t="str">
        <f>IF(K66="a",J64,IF(K66="b",J68,""))</f>
        <v/>
      </c>
      <c r="M66" s="90" t="s">
        <v>21</v>
      </c>
      <c r="N66" s="166" t="str">
        <f>IF(M66="a",L64,IF(M66="b",L68,""))</f>
        <v>PLAZAS JOSE A</v>
      </c>
      <c r="O66" s="91"/>
      <c r="P66" s="89"/>
      <c r="Q66" s="163"/>
      <c r="R66" s="164"/>
      <c r="S66" s="165"/>
      <c r="T66" s="165"/>
      <c r="U66" s="165"/>
    </row>
    <row r="67" spans="1:21" s="70" customFormat="1" ht="9.6" customHeight="1">
      <c r="A67" s="61">
        <v>61</v>
      </c>
      <c r="B67" s="61" t="str">
        <f>IF($D67="","",VLOOKUP($D67,'[3]Prep. Principal S'!$A$11:$J$74,6))</f>
        <v>DA</v>
      </c>
      <c r="C67" s="61">
        <f>IF($D67="","",VLOOKUP($D67,'[3]Prep. Principal S'!$A$11:$J$74,7))</f>
        <v>134</v>
      </c>
      <c r="D67" s="79">
        <v>18</v>
      </c>
      <c r="E67" s="80" t="str">
        <f>UPPER(IF($D67="","",VLOOKUP($D67,'[3]Prep. Principal S'!$A$11:$J$74,2)))</f>
        <v>SANCHEZ SAMUEL E</v>
      </c>
      <c r="F67" s="80"/>
      <c r="G67" s="80"/>
      <c r="H67" s="81" t="str">
        <f>IF($D67="","",VLOOKUP($D67,'[3]Prep. Principal S'!$A$11:$J$74,3))</f>
        <v>CAS</v>
      </c>
      <c r="I67" s="156" t="s">
        <v>23</v>
      </c>
      <c r="J67" s="88" t="str">
        <f>IF(I67="a",E67,IF(I67="b",E68,""))</f>
        <v>SANCHEZ SAMUEL E</v>
      </c>
      <c r="K67" s="96"/>
      <c r="L67" s="162"/>
      <c r="M67" s="84"/>
      <c r="N67" s="89" t="s">
        <v>38</v>
      </c>
      <c r="O67" s="96"/>
      <c r="P67" s="66"/>
      <c r="Q67" s="68"/>
      <c r="R67" s="69"/>
      <c r="S67" s="165"/>
      <c r="T67" s="165"/>
      <c r="U67" s="165"/>
    </row>
    <row r="68" spans="1:21" s="70" customFormat="1" ht="9.6" customHeight="1">
      <c r="A68" s="61">
        <v>62</v>
      </c>
      <c r="B68" s="61" t="str">
        <f>IF($D68="","",VLOOKUP($D68,'[3]Prep. Principal S'!$A$11:$J$74,6))</f>
        <v>DA</v>
      </c>
      <c r="C68" s="61">
        <f>IF($D68="","",VLOOKUP($D68,'[3]Prep. Principal S'!$A$11:$J$74,7))</f>
        <v>0</v>
      </c>
      <c r="D68" s="79">
        <v>27</v>
      </c>
      <c r="E68" s="80" t="str">
        <f>UPPER(IF($D68="","",VLOOKUP($D68,'[3]Prep. Principal S'!$A$11:$J$74,2)))</f>
        <v>GAITAN SEBASTIAN C</v>
      </c>
      <c r="F68" s="80"/>
      <c r="G68" s="80"/>
      <c r="H68" s="81" t="str">
        <f>IF($D68="","",VLOOKUP($D68,'[3]Prep. Principal S'!$A$11:$J$74,3))</f>
        <v>MET</v>
      </c>
      <c r="I68" s="156"/>
      <c r="J68" s="92" t="s">
        <v>47</v>
      </c>
      <c r="K68" s="171" t="s">
        <v>21</v>
      </c>
      <c r="L68" s="166" t="str">
        <f>IF(K68="a",J67,IF(K68="b",J69,""))</f>
        <v>PLAZAS JOSE A</v>
      </c>
      <c r="M68" s="167"/>
      <c r="N68" s="89"/>
      <c r="O68" s="96"/>
      <c r="P68" s="89"/>
      <c r="Q68" s="163"/>
      <c r="R68" s="164"/>
      <c r="S68" s="165"/>
      <c r="T68" s="165"/>
      <c r="U68" s="165"/>
    </row>
    <row r="69" spans="1:21" s="70" customFormat="1" ht="9.6" customHeight="1">
      <c r="A69" s="61">
        <v>63</v>
      </c>
      <c r="B69" s="61">
        <f>IF($D69="","",VLOOKUP($D69,'[3]Prep. Principal S'!$A$11:$J$74,6))</f>
        <v>0</v>
      </c>
      <c r="C69" s="61">
        <f>IF($D69="","",VLOOKUP($D69,'[3]Prep. Principal S'!$A$11:$J$74,7))</f>
        <v>0</v>
      </c>
      <c r="D69" s="79">
        <v>37</v>
      </c>
      <c r="E69" s="80" t="str">
        <f>UPPER(IF($D69="","",VLOOKUP($D69,'[3]Prep. Principal S'!$A$11:$J$74,2)))</f>
        <v>BYE</v>
      </c>
      <c r="F69" s="80"/>
      <c r="G69" s="80"/>
      <c r="H69" s="81">
        <f>IF($D69="","",VLOOKUP($D69,'[3]Prep. Principal S'!$A$11:$J$74,3))</f>
        <v>0</v>
      </c>
      <c r="I69" s="156" t="s">
        <v>21</v>
      </c>
      <c r="J69" s="166" t="str">
        <f>IF(I69="a",E69,IF(I69="b",E70,""))</f>
        <v>PLAZAS JOSE A</v>
      </c>
      <c r="K69" s="91"/>
      <c r="L69" s="89" t="s">
        <v>38</v>
      </c>
      <c r="M69" s="96"/>
      <c r="N69" s="89"/>
      <c r="O69" s="96"/>
      <c r="P69" s="89"/>
      <c r="Q69" s="163"/>
      <c r="R69" s="164"/>
      <c r="S69" s="165"/>
      <c r="T69" s="165"/>
      <c r="U69" s="165"/>
    </row>
    <row r="70" spans="1:21" s="73" customFormat="1" ht="9.6" customHeight="1">
      <c r="A70" s="60">
        <v>64</v>
      </c>
      <c r="B70" s="61" t="str">
        <f>IF($D70="","",VLOOKUP($D70,'[3]Prep. Principal S'!$A$11:$J$74,6))</f>
        <v>DA</v>
      </c>
      <c r="C70" s="61">
        <f>IF($D70="","",VLOOKUP($D70,'[3]Prep. Principal S'!$A$11:$J$74,7))</f>
        <v>5</v>
      </c>
      <c r="D70" s="62">
        <v>2</v>
      </c>
      <c r="E70" s="63" t="str">
        <f>UPPER(IF($D70="","",VLOOKUP($D70,'[3]Prep. Principal S'!$A$11:$J$74,2)))</f>
        <v>PLAZAS JOSE A</v>
      </c>
      <c r="F70" s="63"/>
      <c r="G70" s="63"/>
      <c r="H70" s="64" t="str">
        <f>IF($D70="","",VLOOKUP($D70,'[3]Prep. Principal S'!$A$11:$J$74,3))</f>
        <v>BOG</v>
      </c>
      <c r="I70" s="156"/>
      <c r="J70" s="66"/>
      <c r="K70" s="67"/>
      <c r="L70" s="66"/>
      <c r="M70" s="67"/>
      <c r="N70" s="101"/>
      <c r="O70" s="96"/>
      <c r="P70" s="77" t="str">
        <f>IF(T70="a",S38,IF(T70="b",#REF!,""))</f>
        <v/>
      </c>
      <c r="Q70" s="163"/>
      <c r="R70" s="88"/>
      <c r="S70" s="88"/>
      <c r="T70" s="113"/>
    </row>
    <row r="71" spans="1:21" ht="6" customHeight="1">
      <c r="B71" s="114"/>
      <c r="C71" s="115"/>
      <c r="D71" s="115"/>
      <c r="E71" s="184"/>
      <c r="F71" s="184"/>
      <c r="G71" s="185"/>
      <c r="H71" s="184"/>
      <c r="I71" s="186"/>
      <c r="J71" s="187"/>
      <c r="K71" s="186"/>
      <c r="L71" s="188"/>
      <c r="M71" s="186"/>
      <c r="N71" s="188"/>
      <c r="O71" s="186"/>
      <c r="P71" s="189"/>
    </row>
    <row r="72" spans="1:21" ht="10.5" customHeight="1">
      <c r="A72" s="114"/>
      <c r="B72" s="115" t="s">
        <v>32</v>
      </c>
      <c r="C72" s="115"/>
      <c r="D72" s="115"/>
      <c r="E72" s="116"/>
      <c r="F72" s="114"/>
      <c r="G72" s="115" t="s">
        <v>33</v>
      </c>
      <c r="H72" s="117"/>
      <c r="I72" s="115"/>
      <c r="J72" s="190"/>
      <c r="K72" s="119"/>
      <c r="L72" s="117"/>
      <c r="M72" s="119"/>
      <c r="N72" s="118"/>
    </row>
    <row r="73" spans="1:21" ht="9" customHeight="1">
      <c r="A73" s="121">
        <v>1</v>
      </c>
      <c r="B73" s="122" t="str">
        <f>IF(D7=1,E7,"")</f>
        <v>RUIZ JUAN D</v>
      </c>
      <c r="C73" s="123"/>
      <c r="D73" s="123"/>
      <c r="E73" s="124"/>
      <c r="F73" s="125">
        <v>1</v>
      </c>
      <c r="G73" s="126"/>
      <c r="H73" s="127"/>
      <c r="I73" s="128"/>
      <c r="J73" s="129"/>
      <c r="K73" s="130"/>
      <c r="L73" s="131"/>
      <c r="M73" s="132"/>
      <c r="N73" s="133"/>
    </row>
    <row r="74" spans="1:21" ht="9" customHeight="1">
      <c r="A74" s="121">
        <v>2</v>
      </c>
      <c r="B74" s="122" t="str">
        <f>IF(D70=2,E70,"")</f>
        <v>PLAZAS JOSE A</v>
      </c>
      <c r="C74" s="123"/>
      <c r="D74" s="123"/>
      <c r="E74" s="124"/>
      <c r="F74" s="125">
        <v>2</v>
      </c>
      <c r="G74" s="126"/>
      <c r="H74" s="127"/>
      <c r="I74" s="128"/>
      <c r="J74" s="129"/>
      <c r="K74" s="134"/>
      <c r="L74" s="135"/>
      <c r="M74" s="134"/>
      <c r="N74" s="136"/>
    </row>
    <row r="75" spans="1:21" ht="9" customHeight="1">
      <c r="A75" s="121">
        <v>3</v>
      </c>
      <c r="B75" s="122" t="str">
        <f>IF(D23=3,E23,IF(D54=3,E54,""))</f>
        <v>ORDUZ DIEGO</v>
      </c>
      <c r="C75" s="123"/>
      <c r="D75" s="123"/>
      <c r="E75" s="124"/>
      <c r="F75" s="125">
        <v>3</v>
      </c>
      <c r="G75" s="126"/>
      <c r="H75" s="127"/>
      <c r="I75" s="128"/>
      <c r="J75" s="129"/>
      <c r="K75" s="134"/>
      <c r="L75" s="135"/>
      <c r="M75" s="134"/>
      <c r="N75" s="136"/>
    </row>
    <row r="76" spans="1:21" ht="9" customHeight="1">
      <c r="A76" s="121">
        <v>4</v>
      </c>
      <c r="B76" s="122" t="str">
        <f>IF(D23=4,E23,IF(D54=4,E54,""))</f>
        <v>CAICEDO NICOLAS E</v>
      </c>
      <c r="C76" s="123"/>
      <c r="D76" s="123"/>
      <c r="E76" s="124"/>
      <c r="F76" s="125">
        <v>4</v>
      </c>
      <c r="G76" s="126"/>
      <c r="H76" s="127"/>
      <c r="I76" s="128"/>
      <c r="J76" s="129"/>
      <c r="K76" s="132"/>
      <c r="L76" s="137"/>
      <c r="M76" s="138"/>
      <c r="N76" s="139"/>
    </row>
    <row r="77" spans="1:21" ht="9" customHeight="1">
      <c r="A77" s="121">
        <v>5</v>
      </c>
      <c r="B77" s="122" t="str">
        <f>IF(D22=5,E22,IF(D38=5,E38,IF(D39=5,E39,IF(D55=5,E55,""))))</f>
        <v>LOPEZ SEBASTIAN.</v>
      </c>
      <c r="C77" s="123"/>
      <c r="D77" s="123"/>
      <c r="E77" s="124"/>
      <c r="F77" s="125">
        <v>5</v>
      </c>
      <c r="G77" s="126"/>
      <c r="H77" s="127"/>
      <c r="I77" s="128"/>
      <c r="J77" s="129"/>
      <c r="K77" s="130" t="s">
        <v>34</v>
      </c>
      <c r="L77" s="131"/>
      <c r="M77" s="132"/>
      <c r="N77" s="133"/>
    </row>
    <row r="78" spans="1:21" ht="9" customHeight="1">
      <c r="A78" s="121">
        <v>6</v>
      </c>
      <c r="B78" s="122" t="str">
        <f>IF(D22=6,E22,IF(D38=6,E38,IF(D39=6,E39,IF(D55=6,E55,""))))</f>
        <v>RODAS JUAN PABLO</v>
      </c>
      <c r="C78" s="123"/>
      <c r="D78" s="123"/>
      <c r="E78" s="124"/>
      <c r="F78" s="125">
        <v>6</v>
      </c>
      <c r="G78" s="126"/>
      <c r="H78" s="127"/>
      <c r="I78" s="128"/>
      <c r="J78" s="129"/>
      <c r="K78" s="134"/>
      <c r="L78" s="135"/>
      <c r="M78" s="134"/>
      <c r="N78" s="136"/>
    </row>
    <row r="79" spans="1:21" ht="9" customHeight="1">
      <c r="A79" s="121">
        <v>7</v>
      </c>
      <c r="B79" s="122" t="str">
        <f>IF(D22=7,E22,IF(D38=7,E38,IF(D39=7,E39,IF(D55=7,E55,""))))</f>
        <v>GRISALES MATEO</v>
      </c>
      <c r="C79" s="123"/>
      <c r="D79" s="123"/>
      <c r="E79" s="124"/>
      <c r="F79" s="125">
        <v>7</v>
      </c>
      <c r="G79" s="126"/>
      <c r="H79" s="127"/>
      <c r="I79" s="128"/>
      <c r="J79" s="129"/>
      <c r="K79" s="134"/>
      <c r="L79" s="135"/>
      <c r="M79" s="134"/>
      <c r="N79" s="136"/>
    </row>
    <row r="80" spans="1:21" ht="9" customHeight="1">
      <c r="A80" s="121">
        <v>8</v>
      </c>
      <c r="B80" s="122" t="str">
        <f>IF(D22=8,E22,IF(D38=8,E38,IF(D39=8,E39,IF(D55=8,E55,""))))</f>
        <v>LOPEZ JAVIER A</v>
      </c>
      <c r="C80" s="123"/>
      <c r="D80" s="123"/>
      <c r="E80" s="124"/>
      <c r="F80" s="125">
        <v>8</v>
      </c>
      <c r="G80" s="126"/>
      <c r="H80" s="127"/>
      <c r="I80" s="128"/>
      <c r="J80" s="129"/>
      <c r="K80" s="140" t="str">
        <f>[3]Maestra!A18</f>
        <v>Luis Mario Aristizábal</v>
      </c>
      <c r="L80" s="131"/>
      <c r="M80" s="132"/>
      <c r="N80" s="133"/>
    </row>
    <row r="81" spans="1:10" ht="9" customHeight="1">
      <c r="A81" s="191">
        <v>9</v>
      </c>
      <c r="B81" s="122" t="str">
        <f>IF(D15=9,E15,IF(D31=9,E31,IF(D46=9,E46,IF(D62=9,E62,""))))</f>
        <v>RAPONE ALESSANDRO M</v>
      </c>
      <c r="C81" s="192"/>
      <c r="D81" s="192"/>
      <c r="E81" s="192"/>
      <c r="F81" s="191">
        <v>9</v>
      </c>
      <c r="G81" s="192"/>
      <c r="H81" s="192"/>
      <c r="I81" s="193"/>
      <c r="J81" s="194"/>
    </row>
    <row r="82" spans="1:10" ht="9" customHeight="1">
      <c r="A82" s="191">
        <v>10</v>
      </c>
      <c r="B82" s="122" t="str">
        <f>IF(D15=10,E15,IF(D31=10,E31,IF(D46=10,E46,IF(D62=10,E62,""))))</f>
        <v>GIRALDO DIEGO A</v>
      </c>
      <c r="C82" s="192"/>
      <c r="D82" s="192"/>
      <c r="E82" s="192"/>
      <c r="F82" s="191">
        <v>10</v>
      </c>
      <c r="G82" s="192"/>
      <c r="H82" s="192"/>
      <c r="I82" s="193"/>
      <c r="J82" s="194"/>
    </row>
    <row r="83" spans="1:10" ht="9" customHeight="1">
      <c r="A83" s="191">
        <v>11</v>
      </c>
      <c r="B83" s="122" t="str">
        <f>IF(D15=11,E15,IF(D31=11,E31,IF(D46=11,E46,IF(D62=11,E62,""))))</f>
        <v>BENAVIDES GUILLERMO</v>
      </c>
      <c r="C83" s="192"/>
      <c r="D83" s="192"/>
      <c r="E83" s="192"/>
      <c r="F83" s="191">
        <v>11</v>
      </c>
      <c r="G83" s="192"/>
      <c r="H83" s="192"/>
      <c r="I83" s="193"/>
      <c r="J83" s="194"/>
    </row>
    <row r="84" spans="1:10" ht="9" customHeight="1">
      <c r="A84" s="191">
        <v>12</v>
      </c>
      <c r="B84" s="122" t="str">
        <f>IF(D15=12,E15,IF(D31=12,E31,IF(D46=12,E46,IF(D62=12,E62,""))))</f>
        <v>CORINALDI ALLAN R</v>
      </c>
      <c r="C84" s="192"/>
      <c r="D84" s="192"/>
      <c r="E84" s="192"/>
      <c r="F84" s="191">
        <v>12</v>
      </c>
      <c r="G84" s="192"/>
      <c r="H84" s="192"/>
      <c r="I84" s="193"/>
      <c r="J84" s="194"/>
    </row>
    <row r="85" spans="1:10" ht="9" customHeight="1">
      <c r="A85" s="191">
        <v>13</v>
      </c>
      <c r="B85" s="122" t="str">
        <f>IF(D14=13,E14,IF(D30=13,E30,IF(D47=13,E47,IF(D63=13,E63,""))))</f>
        <v>FERRERO CAMILO</v>
      </c>
      <c r="C85" s="192"/>
      <c r="D85" s="192"/>
      <c r="E85" s="192"/>
      <c r="F85" s="191">
        <v>13</v>
      </c>
      <c r="G85" s="192"/>
      <c r="H85" s="192"/>
      <c r="I85" s="193"/>
      <c r="J85" s="194"/>
    </row>
    <row r="86" spans="1:10" ht="9" customHeight="1">
      <c r="A86" s="191">
        <v>14</v>
      </c>
      <c r="B86" s="122" t="str">
        <f>IF(D14=14,E14,IF(D30=14,E30,IF(D47=14,E47,IF(D63=12,E63,""))))</f>
        <v>SANDOVAL JUAN P</v>
      </c>
      <c r="C86" s="192"/>
      <c r="D86" s="192"/>
      <c r="E86" s="192"/>
      <c r="F86" s="191">
        <v>14</v>
      </c>
      <c r="G86" s="192"/>
      <c r="H86" s="192"/>
      <c r="I86" s="193"/>
      <c r="J86" s="194"/>
    </row>
    <row r="87" spans="1:10" ht="9" customHeight="1">
      <c r="A87" s="191">
        <v>15</v>
      </c>
      <c r="B87" s="122" t="str">
        <f>IF(D14=15,E14,IF(D30=15,E30,IF(D47=15,E47,IF(D63=15,E63,""))))</f>
        <v>ESPINOSA LUCAS</v>
      </c>
      <c r="C87" s="192"/>
      <c r="D87" s="192"/>
      <c r="E87" s="192"/>
      <c r="F87" s="191">
        <v>15</v>
      </c>
      <c r="G87" s="192"/>
      <c r="H87" s="192"/>
      <c r="I87" s="193"/>
      <c r="J87" s="194"/>
    </row>
    <row r="88" spans="1:10" ht="9" customHeight="1">
      <c r="A88" s="191">
        <v>16</v>
      </c>
      <c r="B88" s="122" t="str">
        <f>IF(D14=16,E14,IF(D30=16,E30,IF(D47=16,E47,IF(D63=16,E63,""))))</f>
        <v>HERRERA DAVID A</v>
      </c>
      <c r="C88" s="192"/>
      <c r="D88" s="192"/>
      <c r="E88" s="192"/>
      <c r="F88" s="191">
        <v>16</v>
      </c>
      <c r="G88" s="192"/>
      <c r="H88" s="192"/>
      <c r="I88" s="193"/>
      <c r="J88" s="194"/>
    </row>
  </sheetData>
  <pageMargins left="0.35433070866141736" right="0.35433070866141736" top="0.39370078740157483" bottom="0.39370078740157483" header="0" footer="0"/>
  <pageSetup scale="87" orientation="portrait" horizontalDpi="36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R81"/>
  <sheetViews>
    <sheetView showGridLines="0" topLeftCell="A19" zoomScaleNormal="100" workbookViewId="0">
      <selection activeCell="P37" sqref="P37"/>
    </sheetView>
  </sheetViews>
  <sheetFormatPr baseColWidth="10" defaultColWidth="9.140625" defaultRowHeight="12.75"/>
  <cols>
    <col min="1" max="1" width="3.28515625" style="141" customWidth="1"/>
    <col min="2"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142" customWidth="1"/>
    <col min="10" max="10" width="10.7109375" style="292" customWidth="1"/>
    <col min="11" max="11" width="1.7109375" style="293" customWidth="1"/>
    <col min="12" max="12" width="10.7109375" style="292" customWidth="1"/>
    <col min="13" max="13" width="1.7109375" style="19" customWidth="1"/>
    <col min="14" max="14" width="10.7109375" style="292" customWidth="1"/>
    <col min="15" max="15" width="1.7109375" style="293" customWidth="1"/>
    <col min="16" max="16" width="10.7109375" style="292" customWidth="1"/>
    <col min="17" max="17" width="1.7109375" style="19" customWidth="1"/>
    <col min="18" max="18" width="0" style="1" hidden="1" customWidth="1"/>
    <col min="19"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4" width="0" style="1" hidden="1" customWidth="1"/>
    <col min="275"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0" width="0" style="1" hidden="1" customWidth="1"/>
    <col min="531"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6" width="0" style="1" hidden="1" customWidth="1"/>
    <col min="787"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2" width="0" style="1" hidden="1" customWidth="1"/>
    <col min="1043"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8" width="0" style="1" hidden="1" customWidth="1"/>
    <col min="1299"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4" width="0" style="1" hidden="1" customWidth="1"/>
    <col min="1555"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0" width="0" style="1" hidden="1" customWidth="1"/>
    <col min="1811"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6" width="0" style="1" hidden="1" customWidth="1"/>
    <col min="2067"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2" width="0" style="1" hidden="1" customWidth="1"/>
    <col min="2323"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8" width="0" style="1" hidden="1" customWidth="1"/>
    <col min="2579"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4" width="0" style="1" hidden="1" customWidth="1"/>
    <col min="2835"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0" width="0" style="1" hidden="1" customWidth="1"/>
    <col min="3091"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6" width="0" style="1" hidden="1" customWidth="1"/>
    <col min="3347"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2" width="0" style="1" hidden="1" customWidth="1"/>
    <col min="3603"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8" width="0" style="1" hidden="1" customWidth="1"/>
    <col min="3859"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4" width="0" style="1" hidden="1" customWidth="1"/>
    <col min="4115"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0" width="0" style="1" hidden="1" customWidth="1"/>
    <col min="4371"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6" width="0" style="1" hidden="1" customWidth="1"/>
    <col min="4627"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2" width="0" style="1" hidden="1" customWidth="1"/>
    <col min="4883"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8" width="0" style="1" hidden="1" customWidth="1"/>
    <col min="5139"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4" width="0" style="1" hidden="1" customWidth="1"/>
    <col min="5395"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0" width="0" style="1" hidden="1" customWidth="1"/>
    <col min="5651"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6" width="0" style="1" hidden="1" customWidth="1"/>
    <col min="5907"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2" width="0" style="1" hidden="1" customWidth="1"/>
    <col min="6163"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8" width="0" style="1" hidden="1" customWidth="1"/>
    <col min="6419"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4" width="0" style="1" hidden="1" customWidth="1"/>
    <col min="6675"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0" width="0" style="1" hidden="1" customWidth="1"/>
    <col min="6931"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6" width="0" style="1" hidden="1" customWidth="1"/>
    <col min="7187"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2" width="0" style="1" hidden="1" customWidth="1"/>
    <col min="7443"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8" width="0" style="1" hidden="1" customWidth="1"/>
    <col min="7699"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4" width="0" style="1" hidden="1" customWidth="1"/>
    <col min="7955"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0" width="0" style="1" hidden="1" customWidth="1"/>
    <col min="8211"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6" width="0" style="1" hidden="1" customWidth="1"/>
    <col min="8467"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2" width="0" style="1" hidden="1" customWidth="1"/>
    <col min="8723"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8" width="0" style="1" hidden="1" customWidth="1"/>
    <col min="8979"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4" width="0" style="1" hidden="1" customWidth="1"/>
    <col min="9235"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0" width="0" style="1" hidden="1" customWidth="1"/>
    <col min="9491"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6" width="0" style="1" hidden="1" customWidth="1"/>
    <col min="9747"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2" width="0" style="1" hidden="1" customWidth="1"/>
    <col min="10003"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8" width="0" style="1" hidden="1" customWidth="1"/>
    <col min="10259"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4" width="0" style="1" hidden="1" customWidth="1"/>
    <col min="10515"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0" width="0" style="1" hidden="1" customWidth="1"/>
    <col min="10771"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6" width="0" style="1" hidden="1" customWidth="1"/>
    <col min="11027"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2" width="0" style="1" hidden="1" customWidth="1"/>
    <col min="11283"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8" width="0" style="1" hidden="1" customWidth="1"/>
    <col min="11539"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4" width="0" style="1" hidden="1" customWidth="1"/>
    <col min="11795"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0" width="0" style="1" hidden="1" customWidth="1"/>
    <col min="12051"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6" width="0" style="1" hidden="1" customWidth="1"/>
    <col min="12307"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2" width="0" style="1" hidden="1" customWidth="1"/>
    <col min="12563"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8" width="0" style="1" hidden="1" customWidth="1"/>
    <col min="12819"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4" width="0" style="1" hidden="1" customWidth="1"/>
    <col min="13075"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0" width="0" style="1" hidden="1" customWidth="1"/>
    <col min="13331"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6" width="0" style="1" hidden="1" customWidth="1"/>
    <col min="13587"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2" width="0" style="1" hidden="1" customWidth="1"/>
    <col min="13843"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8" width="0" style="1" hidden="1" customWidth="1"/>
    <col min="14099"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4" width="0" style="1" hidden="1" customWidth="1"/>
    <col min="14355"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0" width="0" style="1" hidden="1" customWidth="1"/>
    <col min="14611"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6" width="0" style="1" hidden="1" customWidth="1"/>
    <col min="14867"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2" width="0" style="1" hidden="1" customWidth="1"/>
    <col min="15123"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8" width="0" style="1" hidden="1" customWidth="1"/>
    <col min="15379"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4" width="0" style="1" hidden="1" customWidth="1"/>
    <col min="15635"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0" width="0" style="1" hidden="1" customWidth="1"/>
    <col min="15891"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6" width="0" style="1" hidden="1" customWidth="1"/>
    <col min="16147" max="16384" width="9.140625" style="1"/>
  </cols>
  <sheetData>
    <row r="1" spans="1:18" s="10" customFormat="1" ht="153" customHeight="1">
      <c r="A1" s="5"/>
      <c r="B1" s="6"/>
      <c r="C1" s="7"/>
      <c r="D1" s="7"/>
      <c r="E1" s="7"/>
      <c r="F1" s="7"/>
      <c r="G1" s="7"/>
      <c r="H1" s="8" t="s">
        <v>48</v>
      </c>
      <c r="I1" s="9"/>
      <c r="K1" s="9"/>
      <c r="L1" s="8"/>
      <c r="M1" s="9"/>
      <c r="N1" s="7"/>
      <c r="O1" s="9"/>
      <c r="P1" s="2"/>
      <c r="Q1" s="11"/>
    </row>
    <row r="2" spans="1:18" s="14" customFormat="1">
      <c r="A2" s="12" t="s">
        <v>5</v>
      </c>
      <c r="B2" s="13"/>
      <c r="D2" s="15" t="str">
        <f>[4]Maestra!A10</f>
        <v>Supérate Intercolegiados</v>
      </c>
      <c r="E2" s="16"/>
      <c r="F2" s="17" t="s">
        <v>6</v>
      </c>
      <c r="G2" s="16"/>
      <c r="H2" s="18" t="str">
        <f>[4]Maestra!E10</f>
        <v>Nacional</v>
      </c>
      <c r="I2" s="19"/>
      <c r="J2" s="8"/>
      <c r="K2" s="20"/>
      <c r="L2" s="21" t="s">
        <v>7</v>
      </c>
      <c r="N2" s="22" t="str">
        <f>[4]Maestra!H10</f>
        <v>Dobles Femenino</v>
      </c>
      <c r="O2" s="18"/>
      <c r="Q2" s="20"/>
    </row>
    <row r="3" spans="1:18" s="27" customFormat="1" ht="11.25">
      <c r="A3" s="21" t="s">
        <v>8</v>
      </c>
      <c r="B3" s="21"/>
      <c r="C3" s="21"/>
      <c r="D3" s="21" t="str">
        <f>[4]Maestra!A14</f>
        <v>Centro de Alto Rendimiento</v>
      </c>
      <c r="E3" s="23"/>
      <c r="F3" s="21" t="s">
        <v>3</v>
      </c>
      <c r="G3" s="23"/>
      <c r="H3" s="21" t="str">
        <f>[4]Maestra!E14</f>
        <v>Bogotá</v>
      </c>
      <c r="I3" s="24"/>
      <c r="J3" s="25"/>
      <c r="K3" s="26"/>
      <c r="L3" s="21" t="s">
        <v>9</v>
      </c>
      <c r="N3" s="28">
        <f>[4]Maestra!H14</f>
        <v>42296</v>
      </c>
      <c r="Q3" s="29"/>
    </row>
    <row r="4" spans="1:18" s="37" customFormat="1" ht="11.25" customHeight="1">
      <c r="A4" s="30"/>
      <c r="B4" s="31"/>
      <c r="C4" s="31"/>
      <c r="D4" s="31"/>
      <c r="E4" s="31"/>
      <c r="F4" s="31"/>
      <c r="G4" s="32"/>
      <c r="H4" s="31"/>
      <c r="I4" s="33"/>
      <c r="J4" s="34"/>
      <c r="K4" s="33"/>
      <c r="L4" s="35"/>
      <c r="M4" s="33"/>
      <c r="N4" s="31"/>
      <c r="O4" s="33"/>
      <c r="P4" s="31"/>
      <c r="Q4" s="36"/>
    </row>
    <row r="5" spans="1:18" s="48" customFormat="1" ht="9">
      <c r="A5" s="195"/>
      <c r="B5" s="196" t="s">
        <v>10</v>
      </c>
      <c r="C5" s="197" t="str">
        <f>IF(OR(F2="Week 3",F2="Masters"),"CP","Rank")</f>
        <v>Rank</v>
      </c>
      <c r="D5" s="196" t="s">
        <v>11</v>
      </c>
      <c r="E5" s="198" t="s">
        <v>49</v>
      </c>
      <c r="F5" s="199"/>
      <c r="G5" s="200"/>
      <c r="H5" s="198" t="s">
        <v>13</v>
      </c>
      <c r="I5" s="201"/>
      <c r="J5" s="202" t="s">
        <v>14</v>
      </c>
      <c r="K5" s="203"/>
      <c r="L5" s="202" t="s">
        <v>36</v>
      </c>
      <c r="M5" s="203"/>
      <c r="N5" s="197" t="s">
        <v>37</v>
      </c>
      <c r="O5" s="204"/>
      <c r="P5" s="205"/>
      <c r="Q5" s="206"/>
    </row>
    <row r="6" spans="1:18" s="59" customFormat="1" ht="9.6" customHeight="1">
      <c r="A6" s="207"/>
      <c r="B6" s="208"/>
      <c r="C6" s="209"/>
      <c r="D6" s="208"/>
      <c r="E6" s="210"/>
      <c r="F6" s="210"/>
      <c r="G6" s="211"/>
      <c r="H6" s="210"/>
      <c r="I6" s="212"/>
      <c r="J6" s="213"/>
      <c r="K6" s="214"/>
      <c r="L6" s="213"/>
      <c r="M6" s="214"/>
      <c r="N6" s="213"/>
      <c r="O6" s="214"/>
      <c r="P6" s="213"/>
      <c r="Q6" s="215"/>
    </row>
    <row r="7" spans="1:18" s="70" customFormat="1" ht="9.6" customHeight="1">
      <c r="A7" s="216">
        <v>1</v>
      </c>
      <c r="B7" s="217" t="str">
        <f>IF($D7="","",IF(VLOOKUP($D7,'[4]Prep. Principal D'!$A$12:$U$27,15)="DA",,VLOOKUP($D7,'[4]Prep. Principal D'!$A$12:$U$27,15)))</f>
        <v>MD</v>
      </c>
      <c r="C7" s="217">
        <f>IF($D7="","",VLOOKUP($D7,'[4]Prep. Principal D'!$A$12:$U$27,13))</f>
        <v>41</v>
      </c>
      <c r="D7" s="218">
        <v>1</v>
      </c>
      <c r="E7" s="219" t="str">
        <f>UPPER(IF($D7="","",VLOOKUP($D7,'[4]Prep. Principal D'!$A$7:$U$27,2)))</f>
        <v>GALEANO DANNA V</v>
      </c>
      <c r="F7" s="219"/>
      <c r="G7" s="220"/>
      <c r="H7" s="221" t="str">
        <f>IF($D7="","",VLOOKUP($D7,'[4]Prep. Principal D'!$A$12:$U$27,3))</f>
        <v>BOG</v>
      </c>
      <c r="I7" s="222"/>
      <c r="J7" s="223"/>
      <c r="K7" s="224"/>
      <c r="L7" s="223"/>
      <c r="M7" s="224"/>
      <c r="N7" s="223"/>
      <c r="O7" s="224"/>
      <c r="P7" s="223"/>
      <c r="Q7" s="68"/>
      <c r="R7" s="69"/>
    </row>
    <row r="8" spans="1:18" s="70" customFormat="1" ht="9.6" customHeight="1">
      <c r="A8" s="225"/>
      <c r="B8" s="225"/>
      <c r="C8" s="225"/>
      <c r="D8" s="226"/>
      <c r="E8" s="219" t="str">
        <f>UPPER(IF($D7="","",VLOOKUP($D7,'[4]Prep. Principal D'!$A$7:$U$27,7)))</f>
        <v>LOSADA VALENTINA</v>
      </c>
      <c r="F8" s="219"/>
      <c r="G8" s="220"/>
      <c r="H8" s="221" t="str">
        <f>IF($D7="","",VLOOKUP($D7,'[4]Prep. Principal D'!$A$12:$U$27,8))</f>
        <v>BOG</v>
      </c>
      <c r="I8" s="227"/>
      <c r="J8" s="228"/>
      <c r="K8" s="229"/>
      <c r="L8" s="223"/>
      <c r="M8" s="224"/>
      <c r="N8" s="223"/>
      <c r="O8" s="224"/>
      <c r="P8" s="223"/>
      <c r="Q8" s="68"/>
      <c r="R8" s="69"/>
    </row>
    <row r="9" spans="1:18" s="70" customFormat="1" ht="9.6" customHeight="1">
      <c r="A9" s="230"/>
      <c r="B9" s="230"/>
      <c r="C9" s="230"/>
      <c r="D9" s="230"/>
      <c r="E9" s="231"/>
      <c r="F9" s="231"/>
      <c r="G9" s="232"/>
      <c r="H9" s="233"/>
      <c r="I9" s="234"/>
      <c r="J9" s="219" t="str">
        <f>IF(I10="a",E7,IF(I10="b",E11,""))</f>
        <v>GALEANO DANNA V</v>
      </c>
      <c r="K9" s="235"/>
      <c r="L9" s="223"/>
      <c r="M9" s="224"/>
      <c r="N9" s="223"/>
      <c r="O9" s="224"/>
      <c r="P9" s="223"/>
      <c r="Q9" s="68"/>
      <c r="R9" s="69"/>
    </row>
    <row r="10" spans="1:18" s="70" customFormat="1" ht="9.6" customHeight="1">
      <c r="A10" s="226"/>
      <c r="B10" s="226"/>
      <c r="C10" s="226"/>
      <c r="D10" s="226"/>
      <c r="E10" s="228"/>
      <c r="F10" s="228"/>
      <c r="G10" s="236"/>
      <c r="H10" s="237"/>
      <c r="I10" s="222" t="s">
        <v>23</v>
      </c>
      <c r="J10" s="219" t="str">
        <f>IF(I10="a",E8,IF(I10="b",E12,""))</f>
        <v>LOSADA VALENTINA</v>
      </c>
      <c r="K10" s="238"/>
      <c r="L10" s="228"/>
      <c r="M10" s="229"/>
      <c r="N10" s="223"/>
      <c r="O10" s="224"/>
      <c r="P10" s="223"/>
      <c r="Q10" s="68"/>
      <c r="R10" s="69"/>
    </row>
    <row r="11" spans="1:18" s="70" customFormat="1" ht="9.6" customHeight="1">
      <c r="A11" s="226">
        <v>2</v>
      </c>
      <c r="B11" s="217" t="str">
        <f>IF($D11="","",IF(VLOOKUP($D11,'[4]Prep. Principal D'!$A$12:$U$27,15)="DA",,VLOOKUP($D11,'[4]Prep. Principal D'!$A$12:$U$27,15)))</f>
        <v/>
      </c>
      <c r="C11" s="217" t="str">
        <f>IF($D11="","",VLOOKUP($D11,'[4]Prep. Principal D'!$A$12:$U$27,13))</f>
        <v/>
      </c>
      <c r="D11" s="239"/>
      <c r="E11" s="228" t="str">
        <f>UPPER(IF($D11="","",VLOOKUP($D11,'[4]Prep. Principal D'!$A$7:$U$27,2)))</f>
        <v/>
      </c>
      <c r="F11" s="228"/>
      <c r="G11" s="236"/>
      <c r="H11" s="237" t="str">
        <f>IF($D11="","",VLOOKUP($D11,'[4]Prep. Principal D'!$A$12:$U$27,3))</f>
        <v/>
      </c>
      <c r="I11" s="222"/>
      <c r="J11" s="240"/>
      <c r="K11" s="241"/>
      <c r="L11" s="242"/>
      <c r="M11" s="235"/>
      <c r="N11" s="223"/>
      <c r="O11" s="224"/>
      <c r="P11" s="223"/>
      <c r="Q11" s="68"/>
      <c r="R11" s="69"/>
    </row>
    <row r="12" spans="1:18" s="70" customFormat="1" ht="9.6" customHeight="1">
      <c r="A12" s="225"/>
      <c r="B12" s="225"/>
      <c r="C12" s="225"/>
      <c r="D12" s="226"/>
      <c r="E12" s="228" t="str">
        <f>UPPER(IF($D11="","",VLOOKUP($D11,'[4]Prep. Principal D'!$A$7:$U$27,7)))</f>
        <v/>
      </c>
      <c r="F12" s="228"/>
      <c r="G12" s="236"/>
      <c r="H12" s="237" t="str">
        <f>IF($D11="","",VLOOKUP($D11,'[4]Prep. Principal D'!$A$12:$U$27,8))</f>
        <v/>
      </c>
      <c r="I12" s="227"/>
      <c r="J12" s="228"/>
      <c r="K12" s="241"/>
      <c r="L12" s="243"/>
      <c r="M12" s="244"/>
      <c r="N12" s="223"/>
      <c r="O12" s="224"/>
      <c r="P12" s="223"/>
      <c r="Q12" s="68"/>
      <c r="R12" s="69"/>
    </row>
    <row r="13" spans="1:18" s="70" customFormat="1" ht="9.6" customHeight="1">
      <c r="A13" s="230"/>
      <c r="B13" s="230"/>
      <c r="C13" s="230"/>
      <c r="D13" s="245"/>
      <c r="E13" s="231"/>
      <c r="F13" s="231"/>
      <c r="G13" s="232"/>
      <c r="H13" s="233"/>
      <c r="I13" s="234"/>
      <c r="J13" s="223"/>
      <c r="K13" s="241"/>
      <c r="L13" s="219" t="str">
        <f>IF(K14="a",J9,IF(K14="b",J17,""))</f>
        <v>GALEANO DANNA V</v>
      </c>
      <c r="M13" s="229"/>
      <c r="N13" s="223"/>
      <c r="O13" s="224"/>
      <c r="P13" s="223"/>
      <c r="Q13" s="68"/>
      <c r="R13" s="69"/>
    </row>
    <row r="14" spans="1:18" s="70" customFormat="1" ht="9.6" customHeight="1">
      <c r="A14" s="226"/>
      <c r="B14" s="226"/>
      <c r="C14" s="226"/>
      <c r="D14" s="246"/>
      <c r="E14" s="228"/>
      <c r="F14" s="228"/>
      <c r="G14" s="236"/>
      <c r="H14" s="237"/>
      <c r="I14" s="222"/>
      <c r="J14" s="223"/>
      <c r="K14" s="241" t="s">
        <v>23</v>
      </c>
      <c r="L14" s="219" t="str">
        <f>IF(K14="a",J10,IF(K14="b",J18,""))</f>
        <v>LOSADA VALENTINA</v>
      </c>
      <c r="M14" s="238"/>
      <c r="N14" s="228"/>
      <c r="O14" s="229"/>
      <c r="P14" s="223"/>
      <c r="Q14" s="68"/>
      <c r="R14" s="69"/>
    </row>
    <row r="15" spans="1:18" s="70" customFormat="1" ht="9.6" customHeight="1">
      <c r="A15" s="226">
        <v>3</v>
      </c>
      <c r="B15" s="217" t="str">
        <f>IF($D15="","",IF(VLOOKUP($D15,'[4]Prep. Principal D'!$A$12:$U$27,15)="DA",,VLOOKUP($D15,'[4]Prep. Principal D'!$A$12:$U$27,15)))</f>
        <v/>
      </c>
      <c r="C15" s="217" t="str">
        <f>IF($D15="","",VLOOKUP($D15,'[4]Prep. Principal D'!$A$12:$U$27,13))</f>
        <v/>
      </c>
      <c r="D15" s="239"/>
      <c r="E15" s="228" t="str">
        <f>UPPER(IF($D15="","",VLOOKUP($D15,'[4]Prep. Principal D'!$A$7:$U$27,2)))</f>
        <v/>
      </c>
      <c r="F15" s="228"/>
      <c r="G15" s="236"/>
      <c r="H15" s="237" t="str">
        <f>IF($D15="","",VLOOKUP($D15,'[4]Prep. Principal D'!$A$12:$U$27,3))</f>
        <v/>
      </c>
      <c r="I15" s="222"/>
      <c r="J15" s="223"/>
      <c r="K15" s="241"/>
      <c r="L15" s="240" t="s">
        <v>57</v>
      </c>
      <c r="M15" s="241"/>
      <c r="N15" s="242"/>
      <c r="O15" s="229"/>
      <c r="P15" s="223"/>
      <c r="Q15" s="68"/>
      <c r="R15" s="69"/>
    </row>
    <row r="16" spans="1:18" s="70" customFormat="1" ht="9.6" customHeight="1">
      <c r="A16" s="225"/>
      <c r="B16" s="225"/>
      <c r="C16" s="225"/>
      <c r="D16" s="226"/>
      <c r="E16" s="228" t="str">
        <f>UPPER(IF($D15="","",VLOOKUP($D15,'[4]Prep. Principal D'!$A$7:$U$27,7)))</f>
        <v/>
      </c>
      <c r="F16" s="228"/>
      <c r="G16" s="236"/>
      <c r="H16" s="237" t="str">
        <f>IF($D15="","",VLOOKUP($D15,'[4]Prep. Principal D'!$A$12:$U$27,8))</f>
        <v/>
      </c>
      <c r="I16" s="227"/>
      <c r="J16" s="228"/>
      <c r="K16" s="241"/>
      <c r="L16" s="223"/>
      <c r="M16" s="241"/>
      <c r="N16" s="228"/>
      <c r="O16" s="229"/>
      <c r="P16" s="223"/>
      <c r="Q16" s="68"/>
      <c r="R16" s="69"/>
    </row>
    <row r="17" spans="1:18" s="70" customFormat="1" ht="9.6" customHeight="1">
      <c r="A17" s="230"/>
      <c r="B17" s="230"/>
      <c r="C17" s="230"/>
      <c r="D17" s="245"/>
      <c r="E17" s="231"/>
      <c r="F17" s="231"/>
      <c r="G17" s="232"/>
      <c r="H17" s="233"/>
      <c r="I17" s="234"/>
      <c r="J17" s="228" t="str">
        <f>IF(I18="a",E15,IF(I18="b",E19,""))</f>
        <v>CANTOR VALENTINA</v>
      </c>
      <c r="K17" s="247"/>
      <c r="L17" s="223"/>
      <c r="M17" s="241"/>
      <c r="N17" s="228"/>
      <c r="O17" s="229"/>
      <c r="P17" s="223"/>
      <c r="Q17" s="68"/>
      <c r="R17" s="69"/>
    </row>
    <row r="18" spans="1:18" s="70" customFormat="1" ht="9.6" customHeight="1">
      <c r="A18" s="226"/>
      <c r="B18" s="226"/>
      <c r="C18" s="226"/>
      <c r="D18" s="246"/>
      <c r="E18" s="228"/>
      <c r="F18" s="228"/>
      <c r="G18" s="236"/>
      <c r="H18" s="237"/>
      <c r="I18" s="222" t="s">
        <v>18</v>
      </c>
      <c r="J18" s="228" t="str">
        <f>IF(I18="a",E16,IF(I18="b",E20,""))</f>
        <v>ORTIZ LAURA L</v>
      </c>
      <c r="K18" s="248"/>
      <c r="L18" s="228"/>
      <c r="M18" s="241"/>
      <c r="N18" s="228"/>
      <c r="O18" s="229"/>
      <c r="P18" s="223"/>
      <c r="Q18" s="68"/>
      <c r="R18" s="69"/>
    </row>
    <row r="19" spans="1:18" s="70" customFormat="1" ht="9.6" customHeight="1">
      <c r="A19" s="226">
        <v>4</v>
      </c>
      <c r="B19" s="217" t="str">
        <f>IF($D19="","",IF(VLOOKUP($D19,'[4]Prep. Principal D'!$A$12:$U$27,15)="DA",,VLOOKUP($D19,'[4]Prep. Principal D'!$A$12:$U$27,15)))</f>
        <v>MD</v>
      </c>
      <c r="C19" s="217" t="str">
        <f>IF($D19="","",VLOOKUP($D19,'[4]Prep. Principal D'!$A$12:$U$27,13))</f>
        <v/>
      </c>
      <c r="D19" s="239">
        <v>7</v>
      </c>
      <c r="E19" s="228" t="str">
        <f>UPPER(IF($D19="","",VLOOKUP($D19,'[4]Prep. Principal D'!$A$7:$U$27,2)))</f>
        <v>CANTOR VALENTINA</v>
      </c>
      <c r="F19" s="228"/>
      <c r="G19" s="236"/>
      <c r="H19" s="237" t="str">
        <f>IF($D19="","",VLOOKUP($D19,'[4]Prep. Principal D'!$A$12:$U$27,3))</f>
        <v>CUN</v>
      </c>
      <c r="I19" s="222"/>
      <c r="J19" s="240"/>
      <c r="K19" s="229"/>
      <c r="L19" s="242"/>
      <c r="M19" s="247"/>
      <c r="N19" s="228"/>
      <c r="O19" s="229"/>
      <c r="P19" s="223"/>
      <c r="Q19" s="68"/>
      <c r="R19" s="69"/>
    </row>
    <row r="20" spans="1:18" s="70" customFormat="1" ht="9.6" customHeight="1">
      <c r="A20" s="225"/>
      <c r="B20" s="225"/>
      <c r="C20" s="225"/>
      <c r="D20" s="226"/>
      <c r="E20" s="228" t="str">
        <f>UPPER(IF($D19="","",VLOOKUP($D19,'[4]Prep. Principal D'!$A$7:$U$27,7)))</f>
        <v>ORTIZ LAURA L</v>
      </c>
      <c r="F20" s="228"/>
      <c r="G20" s="236"/>
      <c r="H20" s="237" t="str">
        <f>IF($D19="","",VLOOKUP($D19,'[4]Prep. Principal D'!$A$12:$U$27,8))</f>
        <v>CUN</v>
      </c>
      <c r="I20" s="227"/>
      <c r="J20" s="228"/>
      <c r="K20" s="229"/>
      <c r="L20" s="243"/>
      <c r="M20" s="227"/>
      <c r="N20" s="228"/>
      <c r="O20" s="229"/>
      <c r="P20" s="223"/>
      <c r="Q20" s="68"/>
      <c r="R20" s="69"/>
    </row>
    <row r="21" spans="1:18" s="70" customFormat="1" ht="9.6" customHeight="1">
      <c r="A21" s="230"/>
      <c r="B21" s="230"/>
      <c r="C21" s="230"/>
      <c r="D21" s="230"/>
      <c r="E21" s="231"/>
      <c r="F21" s="231"/>
      <c r="G21" s="232"/>
      <c r="H21" s="233"/>
      <c r="I21" s="234"/>
      <c r="J21" s="223"/>
      <c r="K21" s="224"/>
      <c r="L21" s="228"/>
      <c r="M21" s="241"/>
      <c r="N21" s="219" t="str">
        <f>IF(M22="a",L13,IF(M22="b",L29,""))</f>
        <v>GALEANO DANNA V</v>
      </c>
      <c r="O21" s="229"/>
      <c r="P21" s="223"/>
      <c r="Q21" s="68"/>
      <c r="R21" s="69"/>
    </row>
    <row r="22" spans="1:18" s="70" customFormat="1" ht="9.6" customHeight="1">
      <c r="A22" s="226"/>
      <c r="B22" s="226"/>
      <c r="C22" s="226"/>
      <c r="D22" s="226"/>
      <c r="E22" s="228"/>
      <c r="F22" s="228"/>
      <c r="G22" s="236"/>
      <c r="H22" s="237"/>
      <c r="I22" s="222"/>
      <c r="J22" s="223"/>
      <c r="K22" s="224"/>
      <c r="L22" s="228"/>
      <c r="M22" s="241" t="s">
        <v>17</v>
      </c>
      <c r="N22" s="219" t="str">
        <f>IF(M22="a",L14,IF(M22="b",L30,""))</f>
        <v>LOSADA VALENTINA</v>
      </c>
      <c r="O22" s="238"/>
      <c r="P22" s="228"/>
      <c r="Q22" s="163"/>
      <c r="R22" s="69"/>
    </row>
    <row r="23" spans="1:18" s="70" customFormat="1" ht="9.6" customHeight="1">
      <c r="A23" s="216">
        <v>5</v>
      </c>
      <c r="B23" s="217" t="str">
        <f>IF($D23="","",IF(VLOOKUP($D23,'[4]Prep. Principal D'!$A$12:$U$27,15)="DA",,VLOOKUP($D23,'[4]Prep. Principal D'!$A$12:$U$27,15)))</f>
        <v>MD</v>
      </c>
      <c r="C23" s="217" t="str">
        <f>IF($D23="","",VLOOKUP($D23,'[4]Prep. Principal D'!$A$12:$U$27,13))</f>
        <v/>
      </c>
      <c r="D23" s="218">
        <v>4</v>
      </c>
      <c r="E23" s="219" t="str">
        <f>UPPER(IF($D23="","",VLOOKUP($D23,'[4]Prep. Principal D'!$A$7:$U$27,2)))</f>
        <v>COLLAZOS ANA M</v>
      </c>
      <c r="F23" s="219"/>
      <c r="G23" s="220"/>
      <c r="H23" s="221" t="str">
        <f>IF($D23="","",VLOOKUP($D23,'[4]Prep. Principal D'!$A$12:$U$27,3))</f>
        <v>MET</v>
      </c>
      <c r="I23" s="222"/>
      <c r="J23" s="223"/>
      <c r="K23" s="224"/>
      <c r="L23" s="223"/>
      <c r="M23" s="241"/>
      <c r="N23" s="240" t="s">
        <v>88</v>
      </c>
      <c r="O23" s="241"/>
      <c r="P23" s="223"/>
      <c r="Q23" s="163"/>
      <c r="R23" s="69"/>
    </row>
    <row r="24" spans="1:18" s="70" customFormat="1" ht="9.6" customHeight="1">
      <c r="A24" s="225"/>
      <c r="B24" s="225"/>
      <c r="C24" s="225"/>
      <c r="D24" s="226"/>
      <c r="E24" s="219" t="str">
        <f>UPPER(IF($D23="","",VLOOKUP($D23,'[4]Prep. Principal D'!$A$7:$U$27,7)))</f>
        <v>MEDINA PAULA A</v>
      </c>
      <c r="F24" s="219"/>
      <c r="G24" s="220"/>
      <c r="H24" s="221" t="str">
        <f>IF($D23="","",VLOOKUP($D23,'[4]Prep. Principal D'!$A$12:$U$27,8))</f>
        <v>MET</v>
      </c>
      <c r="I24" s="227"/>
      <c r="J24" s="228"/>
      <c r="K24" s="229"/>
      <c r="L24" s="223"/>
      <c r="M24" s="241"/>
      <c r="N24" s="223"/>
      <c r="O24" s="241"/>
      <c r="P24" s="223"/>
      <c r="Q24" s="163"/>
      <c r="R24" s="69"/>
    </row>
    <row r="25" spans="1:18" s="70" customFormat="1" ht="9.6" customHeight="1">
      <c r="A25" s="230"/>
      <c r="B25" s="230"/>
      <c r="C25" s="230"/>
      <c r="D25" s="230"/>
      <c r="E25" s="231"/>
      <c r="F25" s="231"/>
      <c r="G25" s="232"/>
      <c r="H25" s="233"/>
      <c r="I25" s="234"/>
      <c r="J25" s="219" t="str">
        <f>IF(I26="a",E23,IF(I26="b",E27,""))</f>
        <v>COLLAZOS ANA M</v>
      </c>
      <c r="K25" s="235"/>
      <c r="L25" s="223"/>
      <c r="M25" s="241"/>
      <c r="N25" s="223"/>
      <c r="O25" s="241"/>
      <c r="P25" s="223"/>
      <c r="Q25" s="163"/>
      <c r="R25" s="69"/>
    </row>
    <row r="26" spans="1:18" s="70" customFormat="1" ht="9.6" customHeight="1">
      <c r="A26" s="226"/>
      <c r="B26" s="226"/>
      <c r="C26" s="226"/>
      <c r="D26" s="226"/>
      <c r="E26" s="228"/>
      <c r="F26" s="228"/>
      <c r="G26" s="236"/>
      <c r="H26" s="237"/>
      <c r="I26" s="222" t="s">
        <v>23</v>
      </c>
      <c r="J26" s="219" t="str">
        <f>IF(I26="a",E24,IF(I26="b",E28,""))</f>
        <v>MEDINA PAULA A</v>
      </c>
      <c r="K26" s="238"/>
      <c r="L26" s="228"/>
      <c r="M26" s="241"/>
      <c r="N26" s="223"/>
      <c r="O26" s="241"/>
      <c r="P26" s="223"/>
      <c r="Q26" s="163"/>
      <c r="R26" s="69"/>
    </row>
    <row r="27" spans="1:18" s="70" customFormat="1" ht="9.6" customHeight="1">
      <c r="A27" s="226">
        <v>6</v>
      </c>
      <c r="B27" s="217" t="str">
        <f>IF($D27="","",IF(VLOOKUP($D27,'[4]Prep. Principal D'!$A$12:$U$27,15)="DA",,VLOOKUP($D27,'[4]Prep. Principal D'!$A$12:$U$27,15)))</f>
        <v/>
      </c>
      <c r="C27" s="217" t="str">
        <f>IF($D27="","",VLOOKUP($D27,'[4]Prep. Principal D'!$A$12:$U$27,13))</f>
        <v/>
      </c>
      <c r="D27" s="239"/>
      <c r="E27" s="228" t="str">
        <f>UPPER(IF($D27="","",VLOOKUP($D27,'[4]Prep. Principal D'!$A$7:$U$27,2)))</f>
        <v/>
      </c>
      <c r="F27" s="228"/>
      <c r="G27" s="236"/>
      <c r="H27" s="237" t="str">
        <f>IF($D27="","",VLOOKUP($D27,'[4]Prep. Principal D'!$A$12:$U$27,3))</f>
        <v/>
      </c>
      <c r="I27" s="222"/>
      <c r="J27" s="240"/>
      <c r="K27" s="241"/>
      <c r="L27" s="242"/>
      <c r="M27" s="247"/>
      <c r="N27" s="223"/>
      <c r="O27" s="241"/>
      <c r="P27" s="223"/>
      <c r="Q27" s="163"/>
      <c r="R27" s="69"/>
    </row>
    <row r="28" spans="1:18" s="70" customFormat="1" ht="9.6" customHeight="1">
      <c r="A28" s="225"/>
      <c r="B28" s="225"/>
      <c r="C28" s="225"/>
      <c r="D28" s="226"/>
      <c r="E28" s="228" t="str">
        <f>UPPER(IF($D27="","",VLOOKUP($D27,'[4]Prep. Principal D'!$A$7:$U$27,7)))</f>
        <v/>
      </c>
      <c r="F28" s="228"/>
      <c r="G28" s="236"/>
      <c r="H28" s="237" t="str">
        <f>IF($D27="","",VLOOKUP($D27,'[4]Prep. Principal D'!$A$12:$U$27,8))</f>
        <v/>
      </c>
      <c r="I28" s="227"/>
      <c r="J28" s="228"/>
      <c r="K28" s="241"/>
      <c r="L28" s="243"/>
      <c r="M28" s="227"/>
      <c r="N28" s="223"/>
      <c r="O28" s="241"/>
      <c r="P28" s="223"/>
      <c r="Q28" s="163"/>
      <c r="R28" s="69"/>
    </row>
    <row r="29" spans="1:18" s="70" customFormat="1" ht="9.6" customHeight="1">
      <c r="A29" s="230"/>
      <c r="B29" s="230"/>
      <c r="C29" s="230"/>
      <c r="D29" s="245"/>
      <c r="E29" s="231"/>
      <c r="F29" s="231"/>
      <c r="G29" s="232"/>
      <c r="H29" s="233"/>
      <c r="I29" s="234"/>
      <c r="J29" s="223"/>
      <c r="K29" s="241"/>
      <c r="L29" s="228" t="str">
        <f>IF(K30="a",J25,IF(K30="b",J33,""))</f>
        <v>CUY MARIA P</v>
      </c>
      <c r="M29" s="241"/>
      <c r="N29" s="223"/>
      <c r="O29" s="241"/>
      <c r="P29" s="223"/>
      <c r="Q29" s="163"/>
      <c r="R29" s="69"/>
    </row>
    <row r="30" spans="1:18" s="70" customFormat="1" ht="9.6" customHeight="1">
      <c r="A30" s="226"/>
      <c r="B30" s="226"/>
      <c r="C30" s="226"/>
      <c r="D30" s="246"/>
      <c r="E30" s="228"/>
      <c r="F30" s="228"/>
      <c r="G30" s="236"/>
      <c r="H30" s="237"/>
      <c r="I30" s="222"/>
      <c r="J30" s="223"/>
      <c r="K30" s="241" t="s">
        <v>18</v>
      </c>
      <c r="L30" s="228" t="str">
        <f>IF(K30="a",J26,IF(K30="b",J34,""))</f>
        <v>SILVA ANDREA X</v>
      </c>
      <c r="M30" s="248"/>
      <c r="N30" s="228"/>
      <c r="O30" s="241"/>
      <c r="P30" s="223"/>
      <c r="Q30" s="163"/>
      <c r="R30" s="69"/>
    </row>
    <row r="31" spans="1:18" s="70" customFormat="1" ht="9.6" customHeight="1">
      <c r="A31" s="226">
        <v>7</v>
      </c>
      <c r="B31" s="217" t="str">
        <f>IF($D31="","",IF(VLOOKUP($D31,'[4]Prep. Principal D'!$A$12:$U$27,15)="DA",,VLOOKUP($D31,'[4]Prep. Principal D'!$A$12:$U$27,15)))</f>
        <v/>
      </c>
      <c r="C31" s="217" t="str">
        <f>IF($D31="","",VLOOKUP($D31,'[4]Prep. Principal D'!$A$12:$U$27,13))</f>
        <v/>
      </c>
      <c r="D31" s="239"/>
      <c r="E31" s="228" t="str">
        <f>UPPER(IF($D31="","",VLOOKUP($D31,'[4]Prep. Principal D'!$A$7:$U$27,2)))</f>
        <v/>
      </c>
      <c r="F31" s="228"/>
      <c r="G31" s="236"/>
      <c r="H31" s="237" t="str">
        <f>IF($D31="","",VLOOKUP($D31,'[4]Prep. Principal D'!$A$12:$U$27,3))</f>
        <v/>
      </c>
      <c r="I31" s="222"/>
      <c r="J31" s="223"/>
      <c r="K31" s="241"/>
      <c r="L31" s="240" t="s">
        <v>66</v>
      </c>
      <c r="M31" s="229"/>
      <c r="N31" s="242"/>
      <c r="O31" s="241"/>
      <c r="P31" s="223"/>
      <c r="Q31" s="163"/>
      <c r="R31" s="69"/>
    </row>
    <row r="32" spans="1:18" s="70" customFormat="1" ht="9.6" customHeight="1">
      <c r="A32" s="225"/>
      <c r="B32" s="225"/>
      <c r="C32" s="225"/>
      <c r="D32" s="226"/>
      <c r="E32" s="228" t="str">
        <f>UPPER(IF($D31="","",VLOOKUP($D31,'[4]Prep. Principal D'!$A$7:$U$27,7)))</f>
        <v/>
      </c>
      <c r="F32" s="228"/>
      <c r="G32" s="236"/>
      <c r="H32" s="237" t="str">
        <f>IF($D31="","",VLOOKUP($D31,'[4]Prep. Principal D'!$A$12:$U$27,8))</f>
        <v/>
      </c>
      <c r="I32" s="248"/>
      <c r="J32" s="228"/>
      <c r="K32" s="241"/>
      <c r="L32" s="223"/>
      <c r="M32" s="229"/>
      <c r="N32" s="228"/>
      <c r="O32" s="241"/>
      <c r="P32" s="223"/>
      <c r="Q32" s="163"/>
      <c r="R32" s="69"/>
    </row>
    <row r="33" spans="1:18" s="70" customFormat="1" ht="9.6" customHeight="1">
      <c r="A33" s="230"/>
      <c r="B33" s="230"/>
      <c r="C33" s="230"/>
      <c r="D33" s="245"/>
      <c r="E33" s="231"/>
      <c r="F33" s="231"/>
      <c r="G33" s="232"/>
      <c r="H33" s="233"/>
      <c r="I33" s="222"/>
      <c r="J33" s="228" t="str">
        <f>IF(I34="a",E31,IF(I34="b",E35,""))</f>
        <v>CUY MARIA P</v>
      </c>
      <c r="K33" s="247"/>
      <c r="L33" s="223"/>
      <c r="M33" s="229"/>
      <c r="N33" s="228"/>
      <c r="O33" s="241"/>
      <c r="P33" s="223"/>
      <c r="Q33" s="163"/>
      <c r="R33" s="69"/>
    </row>
    <row r="34" spans="1:18" s="70" customFormat="1" ht="9.6" customHeight="1">
      <c r="A34" s="226"/>
      <c r="B34" s="226"/>
      <c r="C34" s="226"/>
      <c r="D34" s="246"/>
      <c r="E34" s="228"/>
      <c r="F34" s="228"/>
      <c r="G34" s="236"/>
      <c r="H34" s="237"/>
      <c r="I34" s="222" t="s">
        <v>18</v>
      </c>
      <c r="J34" s="228" t="str">
        <f>IF(I34="a",E32,IF(I34="b",E36,""))</f>
        <v>SILVA ANDREA X</v>
      </c>
      <c r="K34" s="248"/>
      <c r="L34" s="228"/>
      <c r="M34" s="229"/>
      <c r="N34" s="228"/>
      <c r="O34" s="241"/>
      <c r="P34" s="223"/>
      <c r="Q34" s="163"/>
      <c r="R34" s="69"/>
    </row>
    <row r="35" spans="1:18" s="70" customFormat="1" ht="9.6" customHeight="1">
      <c r="A35" s="226">
        <v>8</v>
      </c>
      <c r="B35" s="217" t="str">
        <f>IF($D35="","",IF(VLOOKUP($D35,'[4]Prep. Principal D'!$A$12:$U$27,15)="DA",,VLOOKUP($D35,'[4]Prep. Principal D'!$A$12:$U$27,15)))</f>
        <v>MD</v>
      </c>
      <c r="C35" s="217" t="str">
        <f>IF($D35="","",VLOOKUP($D35,'[4]Prep. Principal D'!$A$12:$U$27,13))</f>
        <v/>
      </c>
      <c r="D35" s="239">
        <v>5</v>
      </c>
      <c r="E35" s="228" t="str">
        <f>UPPER(IF($D35="","",VLOOKUP($D35,'[4]Prep. Principal D'!$A$7:$U$27,2)))</f>
        <v>CUY MARIA P</v>
      </c>
      <c r="F35" s="228"/>
      <c r="G35" s="236"/>
      <c r="H35" s="237" t="str">
        <f>IF($D35="","",VLOOKUP($D35,'[4]Prep. Principal D'!$A$12:$U$27,3))</f>
        <v>BOY</v>
      </c>
      <c r="I35" s="222"/>
      <c r="J35" s="240"/>
      <c r="K35" s="229"/>
      <c r="L35" s="242"/>
      <c r="M35" s="235"/>
      <c r="N35" s="228"/>
      <c r="O35" s="241"/>
      <c r="P35" s="223"/>
      <c r="Q35" s="163"/>
      <c r="R35" s="69"/>
    </row>
    <row r="36" spans="1:18" s="70" customFormat="1" ht="9.6" customHeight="1">
      <c r="A36" s="225"/>
      <c r="B36" s="225"/>
      <c r="C36" s="225"/>
      <c r="D36" s="226"/>
      <c r="E36" s="228" t="str">
        <f>UPPER(IF($D35="","",VLOOKUP($D35,'[4]Prep. Principal D'!$A$7:$U$27,7)))</f>
        <v>SILVA ANDREA X</v>
      </c>
      <c r="F36" s="228"/>
      <c r="G36" s="236"/>
      <c r="H36" s="237" t="str">
        <f>IF($D35="","",VLOOKUP($D35,'[4]Prep. Principal D'!$A$12:$U$27,8))</f>
        <v>BOY</v>
      </c>
      <c r="I36" s="227"/>
      <c r="J36" s="228"/>
      <c r="K36" s="229"/>
      <c r="L36" s="243"/>
      <c r="M36" s="244"/>
      <c r="N36" s="228"/>
      <c r="O36" s="241"/>
      <c r="P36" s="223"/>
      <c r="Q36" s="163"/>
      <c r="R36" s="69"/>
    </row>
    <row r="37" spans="1:18" s="70" customFormat="1" ht="9.6" customHeight="1">
      <c r="A37" s="230"/>
      <c r="B37" s="230"/>
      <c r="C37" s="230"/>
      <c r="D37" s="245"/>
      <c r="E37" s="231"/>
      <c r="F37" s="231"/>
      <c r="G37" s="232"/>
      <c r="H37" s="233"/>
      <c r="I37" s="234"/>
      <c r="J37" s="223"/>
      <c r="K37" s="224"/>
      <c r="L37" s="228"/>
      <c r="M37" s="229"/>
      <c r="N37" s="229"/>
      <c r="O37" s="241"/>
      <c r="P37" s="219" t="str">
        <f>IF(O38="a",N21,IF(O38="b",N53,""))</f>
        <v>GALEANO DANNA V</v>
      </c>
      <c r="Q37" s="163"/>
      <c r="R37" s="69"/>
    </row>
    <row r="38" spans="1:18" s="70" customFormat="1" ht="9.6" customHeight="1">
      <c r="A38" s="226"/>
      <c r="B38" s="226"/>
      <c r="C38" s="226"/>
      <c r="D38" s="246"/>
      <c r="E38" s="228"/>
      <c r="F38" s="228"/>
      <c r="G38" s="236"/>
      <c r="H38" s="237"/>
      <c r="I38" s="222"/>
      <c r="J38" s="223"/>
      <c r="K38" s="224"/>
      <c r="L38" s="228"/>
      <c r="M38" s="229"/>
      <c r="N38" s="237"/>
      <c r="O38" s="241" t="s">
        <v>17</v>
      </c>
      <c r="P38" s="219" t="str">
        <f>IF(O38="a",N22,IF(O38="b",N54,""))</f>
        <v>LOSADA VALENTINA</v>
      </c>
      <c r="Q38" s="97"/>
      <c r="R38" s="69"/>
    </row>
    <row r="39" spans="1:18" s="70" customFormat="1" ht="9.6" customHeight="1">
      <c r="A39" s="226">
        <v>9</v>
      </c>
      <c r="B39" s="217" t="str">
        <f>IF($D39="","",IF(VLOOKUP($D39,'[4]Prep. Principal D'!$A$12:$U$27,15)="DA",,VLOOKUP($D39,'[4]Prep. Principal D'!$A$12:$U$27,15)))</f>
        <v>MD</v>
      </c>
      <c r="C39" s="217" t="str">
        <f>IF($D39="","",VLOOKUP($D39,'[4]Prep. Principal D'!$A$12:$U$27,13))</f>
        <v/>
      </c>
      <c r="D39" s="239">
        <v>8</v>
      </c>
      <c r="E39" s="228" t="str">
        <f>UPPER(IF($D39="","",VLOOKUP($D39,'[4]Prep. Principal D'!$A$7:$U$27,2)))</f>
        <v>MATAMOROS GABRIELA</v>
      </c>
      <c r="F39" s="228"/>
      <c r="G39" s="236"/>
      <c r="H39" s="237" t="str">
        <f>IF($D39="","",VLOOKUP($D39,'[4]Prep. Principal D'!$A$12:$U$27,3))</f>
        <v>NOR</v>
      </c>
      <c r="I39" s="222"/>
      <c r="J39" s="223"/>
      <c r="K39" s="224"/>
      <c r="L39" s="223"/>
      <c r="M39" s="224"/>
      <c r="N39" s="223"/>
      <c r="O39" s="241"/>
      <c r="P39" s="376" t="s">
        <v>30</v>
      </c>
      <c r="Q39" s="163"/>
      <c r="R39" s="69"/>
    </row>
    <row r="40" spans="1:18" s="70" customFormat="1" ht="9.6" customHeight="1">
      <c r="A40" s="225"/>
      <c r="B40" s="225"/>
      <c r="C40" s="225"/>
      <c r="D40" s="226"/>
      <c r="E40" s="228" t="str">
        <f>UPPER(IF($D39="","",VLOOKUP($D39,'[4]Prep. Principal D'!$A$7:$U$27,7)))</f>
        <v>PERALES EYLIN Y</v>
      </c>
      <c r="F40" s="228"/>
      <c r="G40" s="236"/>
      <c r="H40" s="237" t="str">
        <f>IF($D39="","",VLOOKUP($D39,'[4]Prep. Principal D'!$A$12:$U$27,8))</f>
        <v>NOR</v>
      </c>
      <c r="I40" s="227"/>
      <c r="J40" s="228"/>
      <c r="K40" s="229"/>
      <c r="L40" s="223"/>
      <c r="M40" s="224"/>
      <c r="N40" s="223"/>
      <c r="O40" s="241"/>
      <c r="P40" s="243"/>
      <c r="Q40" s="249"/>
      <c r="R40" s="69"/>
    </row>
    <row r="41" spans="1:18" s="70" customFormat="1" ht="9.6" customHeight="1">
      <c r="A41" s="230"/>
      <c r="B41" s="230"/>
      <c r="C41" s="230"/>
      <c r="D41" s="245"/>
      <c r="E41" s="231"/>
      <c r="F41" s="231"/>
      <c r="G41" s="232"/>
      <c r="H41" s="233"/>
      <c r="I41" s="234"/>
      <c r="J41" s="228" t="str">
        <f>IF(I42="a",E39,IF(I42="b",E43,""))</f>
        <v>MATAMOROS GABRIELA</v>
      </c>
      <c r="K41" s="235"/>
      <c r="L41" s="223"/>
      <c r="M41" s="224"/>
      <c r="N41" s="223"/>
      <c r="O41" s="241"/>
      <c r="P41" s="223"/>
      <c r="Q41" s="163"/>
      <c r="R41" s="69"/>
    </row>
    <row r="42" spans="1:18" s="70" customFormat="1" ht="9.6" customHeight="1">
      <c r="A42" s="226"/>
      <c r="B42" s="226"/>
      <c r="C42" s="226"/>
      <c r="D42" s="246"/>
      <c r="E42" s="228"/>
      <c r="F42" s="228"/>
      <c r="G42" s="236"/>
      <c r="H42" s="237"/>
      <c r="I42" s="222" t="s">
        <v>23</v>
      </c>
      <c r="J42" s="228" t="str">
        <f>IF(I42="a",E40,IF(I42="b",E44,""))</f>
        <v>PERALES EYLIN Y</v>
      </c>
      <c r="K42" s="238"/>
      <c r="L42" s="228"/>
      <c r="M42" s="229"/>
      <c r="N42" s="223"/>
      <c r="O42" s="241"/>
      <c r="P42" s="223"/>
      <c r="Q42" s="163"/>
      <c r="R42" s="69"/>
    </row>
    <row r="43" spans="1:18" s="70" customFormat="1" ht="9.6" customHeight="1">
      <c r="A43" s="226">
        <v>10</v>
      </c>
      <c r="B43" s="217" t="str">
        <f>IF($D43="","",IF(VLOOKUP($D43,'[4]Prep. Principal D'!$A$12:$U$27,15)="DA",,VLOOKUP($D43,'[4]Prep. Principal D'!$A$12:$U$27,15)))</f>
        <v/>
      </c>
      <c r="C43" s="217" t="str">
        <f>IF($D43="","",VLOOKUP($D43,'[4]Prep. Principal D'!$A$12:$U$27,13))</f>
        <v/>
      </c>
      <c r="D43" s="239"/>
      <c r="E43" s="228" t="str">
        <f>UPPER(IF($D43="","",VLOOKUP($D43,'[4]Prep. Principal D'!$A$7:$U$27,2)))</f>
        <v/>
      </c>
      <c r="F43" s="228"/>
      <c r="G43" s="236"/>
      <c r="H43" s="237" t="str">
        <f>IF($D43="","",VLOOKUP($D43,'[4]Prep. Principal D'!$A$12:$U$27,3))</f>
        <v/>
      </c>
      <c r="I43" s="222"/>
      <c r="J43" s="240"/>
      <c r="K43" s="241"/>
      <c r="L43" s="242"/>
      <c r="M43" s="235"/>
      <c r="N43" s="223"/>
      <c r="O43" s="241"/>
      <c r="P43" s="223"/>
      <c r="Q43" s="163"/>
      <c r="R43" s="69"/>
    </row>
    <row r="44" spans="1:18" s="70" customFormat="1" ht="9.6" customHeight="1">
      <c r="A44" s="225"/>
      <c r="B44" s="225"/>
      <c r="C44" s="225"/>
      <c r="D44" s="226"/>
      <c r="E44" s="228" t="str">
        <f>UPPER(IF($D43="","",VLOOKUP($D43,'[4]Prep. Principal D'!$A$7:$U$27,7)))</f>
        <v/>
      </c>
      <c r="F44" s="228"/>
      <c r="G44" s="236"/>
      <c r="H44" s="237" t="str">
        <f>IF($D43="","",VLOOKUP($D43,'[4]Prep. Principal D'!$A$12:$U$27,8))</f>
        <v/>
      </c>
      <c r="I44" s="227"/>
      <c r="J44" s="228"/>
      <c r="K44" s="241"/>
      <c r="L44" s="243"/>
      <c r="M44" s="244"/>
      <c r="N44" s="223"/>
      <c r="O44" s="241"/>
      <c r="P44" s="223"/>
      <c r="Q44" s="163"/>
      <c r="R44" s="69"/>
    </row>
    <row r="45" spans="1:18" s="70" customFormat="1" ht="9.6" customHeight="1">
      <c r="A45" s="230"/>
      <c r="B45" s="230"/>
      <c r="C45" s="230"/>
      <c r="D45" s="245"/>
      <c r="E45" s="231"/>
      <c r="F45" s="231"/>
      <c r="G45" s="232"/>
      <c r="H45" s="233"/>
      <c r="I45" s="234"/>
      <c r="J45" s="223"/>
      <c r="K45" s="241"/>
      <c r="L45" s="219" t="str">
        <f>IF(K46="a",J41,IF(K46="b",J49,""))</f>
        <v>BELTRAN MARIA S</v>
      </c>
      <c r="M45" s="229"/>
      <c r="N45" s="223"/>
      <c r="O45" s="241"/>
      <c r="P45" s="223"/>
      <c r="Q45" s="163"/>
      <c r="R45" s="69"/>
    </row>
    <row r="46" spans="1:18" s="70" customFormat="1" ht="9.6" customHeight="1">
      <c r="A46" s="226"/>
      <c r="B46" s="226"/>
      <c r="C46" s="226"/>
      <c r="D46" s="246"/>
      <c r="E46" s="228"/>
      <c r="F46" s="228"/>
      <c r="G46" s="236"/>
      <c r="H46" s="237"/>
      <c r="I46" s="222"/>
      <c r="J46" s="223"/>
      <c r="K46" s="241" t="s">
        <v>18</v>
      </c>
      <c r="L46" s="219" t="str">
        <f>IF(K46="a",J42,IF(K46="b",J50,""))</f>
        <v>MORA INDIRA L</v>
      </c>
      <c r="M46" s="238"/>
      <c r="N46" s="228"/>
      <c r="O46" s="241"/>
      <c r="P46" s="223"/>
      <c r="Q46" s="163"/>
      <c r="R46" s="69"/>
    </row>
    <row r="47" spans="1:18" s="70" customFormat="1" ht="9.6" customHeight="1">
      <c r="A47" s="226">
        <v>11</v>
      </c>
      <c r="B47" s="217" t="str">
        <f>IF($D47="","",IF(VLOOKUP($D47,'[4]Prep. Principal D'!$A$12:$U$27,15)="DA",,VLOOKUP($D47,'[4]Prep. Principal D'!$A$12:$U$27,15)))</f>
        <v/>
      </c>
      <c r="C47" s="217" t="str">
        <f>IF($D47="","",VLOOKUP($D47,'[4]Prep. Principal D'!$A$12:$U$27,13))</f>
        <v/>
      </c>
      <c r="D47" s="239"/>
      <c r="E47" s="228" t="str">
        <f>UPPER(IF($D47="","",VLOOKUP($D47,'[4]Prep. Principal D'!$A$7:$U$27,2)))</f>
        <v/>
      </c>
      <c r="F47" s="228"/>
      <c r="G47" s="236"/>
      <c r="H47" s="237" t="str">
        <f>IF($D47="","",VLOOKUP($D47,'[4]Prep. Principal D'!$A$12:$U$27,3))</f>
        <v/>
      </c>
      <c r="I47" s="222"/>
      <c r="J47" s="223"/>
      <c r="K47" s="241"/>
      <c r="L47" s="240" t="s">
        <v>67</v>
      </c>
      <c r="M47" s="241"/>
      <c r="N47" s="242"/>
      <c r="O47" s="241"/>
      <c r="P47" s="223"/>
      <c r="Q47" s="163"/>
      <c r="R47" s="69"/>
    </row>
    <row r="48" spans="1:18" s="70" customFormat="1" ht="9.6" customHeight="1">
      <c r="A48" s="225"/>
      <c r="B48" s="225"/>
      <c r="C48" s="225"/>
      <c r="D48" s="226"/>
      <c r="E48" s="228" t="str">
        <f>UPPER(IF($D47="","",VLOOKUP($D47,'[4]Prep. Principal D'!$A$7:$U$27,7)))</f>
        <v/>
      </c>
      <c r="F48" s="228"/>
      <c r="G48" s="236"/>
      <c r="H48" s="237" t="str">
        <f>IF($D47="","",VLOOKUP($D47,'[4]Prep. Principal D'!$A$12:$U$27,8))</f>
        <v/>
      </c>
      <c r="I48" s="227"/>
      <c r="J48" s="228"/>
      <c r="K48" s="241"/>
      <c r="L48" s="223"/>
      <c r="M48" s="241"/>
      <c r="N48" s="228"/>
      <c r="O48" s="241"/>
      <c r="P48" s="223"/>
      <c r="Q48" s="163"/>
      <c r="R48" s="69"/>
    </row>
    <row r="49" spans="1:18" s="70" customFormat="1" ht="9.6" customHeight="1">
      <c r="A49" s="230"/>
      <c r="B49" s="230"/>
      <c r="C49" s="230"/>
      <c r="D49" s="230"/>
      <c r="E49" s="231"/>
      <c r="F49" s="231"/>
      <c r="G49" s="232"/>
      <c r="H49" s="233"/>
      <c r="I49" s="234"/>
      <c r="J49" s="219" t="str">
        <f>IF(I50="a",E47,IF(I50="b",E51,""))</f>
        <v>BELTRAN MARIA S</v>
      </c>
      <c r="K49" s="247"/>
      <c r="L49" s="223"/>
      <c r="M49" s="241"/>
      <c r="N49" s="228"/>
      <c r="O49" s="241"/>
      <c r="P49" s="223"/>
      <c r="Q49" s="163"/>
      <c r="R49" s="69"/>
    </row>
    <row r="50" spans="1:18" s="70" customFormat="1" ht="9.6" customHeight="1">
      <c r="A50" s="226"/>
      <c r="B50" s="226"/>
      <c r="C50" s="226"/>
      <c r="D50" s="226"/>
      <c r="E50" s="228"/>
      <c r="F50" s="228"/>
      <c r="G50" s="236"/>
      <c r="H50" s="237"/>
      <c r="I50" s="222" t="s">
        <v>18</v>
      </c>
      <c r="J50" s="219" t="str">
        <f>IF(I50="a",E48,IF(I50="b",E52,""))</f>
        <v>MORA INDIRA L</v>
      </c>
      <c r="K50" s="248"/>
      <c r="L50" s="228"/>
      <c r="M50" s="241"/>
      <c r="N50" s="228"/>
      <c r="O50" s="241"/>
      <c r="P50" s="223"/>
      <c r="Q50" s="163"/>
      <c r="R50" s="69"/>
    </row>
    <row r="51" spans="1:18" s="70" customFormat="1" ht="9.6" customHeight="1">
      <c r="A51" s="216">
        <v>12</v>
      </c>
      <c r="B51" s="217" t="str">
        <f>IF($D51="","",IF(VLOOKUP($D51,'[4]Prep. Principal D'!$A$12:$U$27,15)="DA",,VLOOKUP($D51,'[4]Prep. Principal D'!$A$12:$U$27,15)))</f>
        <v>MD</v>
      </c>
      <c r="C51" s="217" t="str">
        <f>IF($D51="","",VLOOKUP($D51,'[4]Prep. Principal D'!$A$12:$U$27,13))</f>
        <v/>
      </c>
      <c r="D51" s="218">
        <v>3</v>
      </c>
      <c r="E51" s="219" t="str">
        <f>UPPER(IF($D51="","",VLOOKUP($D51,'[4]Prep. Principal D'!$A$7:$U$27,2)))</f>
        <v>BELTRAN MARIA S</v>
      </c>
      <c r="F51" s="219"/>
      <c r="G51" s="220"/>
      <c r="H51" s="221" t="str">
        <f>IF($D51="","",VLOOKUP($D51,'[4]Prep. Principal D'!$A$12:$U$27,3))</f>
        <v>CAS</v>
      </c>
      <c r="I51" s="222"/>
      <c r="J51" s="240"/>
      <c r="K51" s="229"/>
      <c r="L51" s="242"/>
      <c r="M51" s="247"/>
      <c r="N51" s="228"/>
      <c r="O51" s="241"/>
      <c r="P51" s="223"/>
      <c r="Q51" s="163"/>
      <c r="R51" s="69"/>
    </row>
    <row r="52" spans="1:18" s="70" customFormat="1" ht="9.6" customHeight="1">
      <c r="A52" s="225"/>
      <c r="B52" s="225"/>
      <c r="C52" s="225"/>
      <c r="D52" s="226"/>
      <c r="E52" s="219" t="str">
        <f>UPPER(IF($D51="","",VLOOKUP($D51,'[4]Prep. Principal D'!$A$7:$U$27,7)))</f>
        <v>MORA INDIRA L</v>
      </c>
      <c r="F52" s="219"/>
      <c r="G52" s="220"/>
      <c r="H52" s="221" t="str">
        <f>IF($D51="","",VLOOKUP($D51,'[4]Prep. Principal D'!$A$12:$U$27,8))</f>
        <v>CAS</v>
      </c>
      <c r="I52" s="227"/>
      <c r="J52" s="228"/>
      <c r="K52" s="229"/>
      <c r="L52" s="243"/>
      <c r="M52" s="227"/>
      <c r="N52" s="228"/>
      <c r="O52" s="241"/>
      <c r="P52" s="223"/>
      <c r="Q52" s="163"/>
      <c r="R52" s="69"/>
    </row>
    <row r="53" spans="1:18" s="70" customFormat="1" ht="9.6" customHeight="1">
      <c r="A53" s="230"/>
      <c r="B53" s="230"/>
      <c r="C53" s="230"/>
      <c r="D53" s="230"/>
      <c r="E53" s="231"/>
      <c r="F53" s="231"/>
      <c r="G53" s="232"/>
      <c r="H53" s="233"/>
      <c r="I53" s="234"/>
      <c r="J53" s="223"/>
      <c r="K53" s="224"/>
      <c r="L53" s="228"/>
      <c r="M53" s="241"/>
      <c r="N53" s="219" t="str">
        <f>IF(M54="a",L45,IF(M54="b",L61,""))</f>
        <v>BELTRAN MARIA S</v>
      </c>
      <c r="O53" s="241"/>
      <c r="P53" s="223"/>
      <c r="Q53" s="163"/>
      <c r="R53" s="69"/>
    </row>
    <row r="54" spans="1:18" s="70" customFormat="1" ht="9.6" customHeight="1">
      <c r="A54" s="226"/>
      <c r="B54" s="226"/>
      <c r="C54" s="226"/>
      <c r="D54" s="226"/>
      <c r="E54" s="228"/>
      <c r="F54" s="228"/>
      <c r="G54" s="236"/>
      <c r="H54" s="237"/>
      <c r="I54" s="222"/>
      <c r="J54" s="223"/>
      <c r="K54" s="224"/>
      <c r="L54" s="228"/>
      <c r="M54" s="241" t="s">
        <v>17</v>
      </c>
      <c r="N54" s="219" t="str">
        <f>IF(M54="a",L46,IF(M54="b",L62,""))</f>
        <v>MORA INDIRA L</v>
      </c>
      <c r="O54" s="248"/>
      <c r="P54" s="228"/>
      <c r="Q54" s="163"/>
      <c r="R54" s="69"/>
    </row>
    <row r="55" spans="1:18" s="70" customFormat="1" ht="9.6" customHeight="1">
      <c r="A55" s="226">
        <v>13</v>
      </c>
      <c r="B55" s="217" t="str">
        <f>IF($D55="","",IF(VLOOKUP($D55,'[4]Prep. Principal D'!$A$12:$U$27,15)="DA",,VLOOKUP($D55,'[4]Prep. Principal D'!$A$12:$U$27,15)))</f>
        <v>MD</v>
      </c>
      <c r="C55" s="217" t="str">
        <f>IF($D55="","",VLOOKUP($D55,'[4]Prep. Principal D'!$A$12:$U$27,13))</f>
        <v/>
      </c>
      <c r="D55" s="239">
        <v>6</v>
      </c>
      <c r="E55" s="228" t="str">
        <f>UPPER(IF($D55="","",VLOOKUP($D55,'[4]Prep. Principal D'!$A$7:$U$27,2)))</f>
        <v xml:space="preserve">TABARES JUANITA </v>
      </c>
      <c r="F55" s="228"/>
      <c r="G55" s="236"/>
      <c r="H55" s="237" t="str">
        <f>IF($D55="","",VLOOKUP($D55,'[4]Prep. Principal D'!$A$12:$U$27,3))</f>
        <v>ANT</v>
      </c>
      <c r="I55" s="222"/>
      <c r="J55" s="223"/>
      <c r="K55" s="224"/>
      <c r="L55" s="223"/>
      <c r="M55" s="241"/>
      <c r="N55" s="240" t="s">
        <v>86</v>
      </c>
      <c r="O55" s="229"/>
      <c r="P55" s="223"/>
      <c r="Q55" s="68"/>
      <c r="R55" s="69"/>
    </row>
    <row r="56" spans="1:18" s="70" customFormat="1" ht="9.6" customHeight="1">
      <c r="A56" s="225"/>
      <c r="B56" s="225"/>
      <c r="C56" s="225"/>
      <c r="D56" s="226"/>
      <c r="E56" s="228" t="str">
        <f>UPPER(IF($D55="","",VLOOKUP($D55,'[4]Prep. Principal D'!$A$7:$U$27,7)))</f>
        <v>VILLEGAS MARIA C</v>
      </c>
      <c r="F56" s="228"/>
      <c r="G56" s="236"/>
      <c r="H56" s="237" t="str">
        <f>IF($D55="","",VLOOKUP($D55,'[4]Prep. Principal D'!$A$12:$U$27,8))</f>
        <v>ANT</v>
      </c>
      <c r="I56" s="227"/>
      <c r="J56" s="228"/>
      <c r="K56" s="229"/>
      <c r="L56" s="223"/>
      <c r="M56" s="241"/>
      <c r="N56" s="223"/>
      <c r="O56" s="229"/>
      <c r="P56" s="223"/>
      <c r="Q56" s="68"/>
      <c r="R56" s="69"/>
    </row>
    <row r="57" spans="1:18" s="70" customFormat="1" ht="9.6" customHeight="1">
      <c r="A57" s="230"/>
      <c r="B57" s="230"/>
      <c r="C57" s="230"/>
      <c r="D57" s="245"/>
      <c r="E57" s="231"/>
      <c r="F57" s="231"/>
      <c r="G57" s="232"/>
      <c r="H57" s="233"/>
      <c r="I57" s="234"/>
      <c r="J57" s="228" t="str">
        <f>IF(I58="a",E55,IF(I58="b",E59,""))</f>
        <v xml:space="preserve">TABARES JUANITA </v>
      </c>
      <c r="K57" s="235"/>
      <c r="L57" s="223"/>
      <c r="M57" s="241"/>
      <c r="N57" s="223"/>
      <c r="O57" s="229"/>
      <c r="P57" s="223"/>
      <c r="Q57" s="68"/>
      <c r="R57" s="69"/>
    </row>
    <row r="58" spans="1:18" s="70" customFormat="1" ht="9.6" customHeight="1">
      <c r="A58" s="226"/>
      <c r="B58" s="226"/>
      <c r="C58" s="226"/>
      <c r="D58" s="246"/>
      <c r="E58" s="228"/>
      <c r="F58" s="228"/>
      <c r="G58" s="236"/>
      <c r="H58" s="237"/>
      <c r="I58" s="222" t="s">
        <v>23</v>
      </c>
      <c r="J58" s="228" t="str">
        <f>IF(I58="a",E56,IF(I58="b",E60,""))</f>
        <v>VILLEGAS MARIA C</v>
      </c>
      <c r="K58" s="238"/>
      <c r="L58" s="228"/>
      <c r="M58" s="241"/>
      <c r="N58" s="223"/>
      <c r="O58" s="229"/>
      <c r="P58" s="223"/>
      <c r="Q58" s="68"/>
      <c r="R58" s="69"/>
    </row>
    <row r="59" spans="1:18" s="70" customFormat="1" ht="9.6" customHeight="1">
      <c r="A59" s="226">
        <v>14</v>
      </c>
      <c r="B59" s="217" t="str">
        <f>IF($D59="","",IF(VLOOKUP($D59,'[4]Prep. Principal D'!$A$12:$U$27,15)="DA",,VLOOKUP($D59,'[4]Prep. Principal D'!$A$12:$U$27,15)))</f>
        <v/>
      </c>
      <c r="C59" s="217" t="str">
        <f>IF($D59="","",VLOOKUP($D59,'[4]Prep. Principal D'!$A$12:$U$27,13))</f>
        <v/>
      </c>
      <c r="D59" s="239"/>
      <c r="E59" s="228" t="str">
        <f>UPPER(IF($D59="","",VLOOKUP($D59,'[4]Prep. Principal D'!$A$7:$U$27,2)))</f>
        <v/>
      </c>
      <c r="F59" s="228"/>
      <c r="G59" s="236"/>
      <c r="H59" s="237" t="str">
        <f>IF($D59="","",VLOOKUP($D59,'[4]Prep. Principal D'!$A$12:$U$27,3))</f>
        <v/>
      </c>
      <c r="I59" s="222"/>
      <c r="J59" s="240"/>
      <c r="K59" s="241"/>
      <c r="L59" s="242"/>
      <c r="M59" s="247"/>
      <c r="N59" s="223"/>
      <c r="O59" s="229"/>
      <c r="P59" s="223"/>
      <c r="Q59" s="68"/>
      <c r="R59" s="69"/>
    </row>
    <row r="60" spans="1:18" s="70" customFormat="1" ht="9.6" customHeight="1">
      <c r="A60" s="225"/>
      <c r="B60" s="225"/>
      <c r="C60" s="225"/>
      <c r="D60" s="226"/>
      <c r="E60" s="228" t="str">
        <f>UPPER(IF($D59="","",VLOOKUP($D59,'[4]Prep. Principal D'!$A$7:$U$27,7)))</f>
        <v/>
      </c>
      <c r="F60" s="228"/>
      <c r="G60" s="236"/>
      <c r="H60" s="237" t="str">
        <f>IF($D59="","",VLOOKUP($D59,'[4]Prep. Principal D'!$A$12:$U$27,8))</f>
        <v/>
      </c>
      <c r="I60" s="227"/>
      <c r="J60" s="228"/>
      <c r="K60" s="241"/>
      <c r="L60" s="243"/>
      <c r="M60" s="227"/>
      <c r="N60" s="223"/>
      <c r="O60" s="229"/>
      <c r="P60" s="223"/>
      <c r="Q60" s="68"/>
      <c r="R60" s="69"/>
    </row>
    <row r="61" spans="1:18" s="70" customFormat="1" ht="9.6" customHeight="1">
      <c r="A61" s="230"/>
      <c r="B61" s="230"/>
      <c r="C61" s="230"/>
      <c r="D61" s="245"/>
      <c r="E61" s="231"/>
      <c r="F61" s="231"/>
      <c r="G61" s="232"/>
      <c r="H61" s="233"/>
      <c r="I61" s="234"/>
      <c r="J61" s="223"/>
      <c r="K61" s="241"/>
      <c r="L61" s="219" t="str">
        <f>IF(K62="a",J57,IF(K62="b",J65,""))</f>
        <v>PEÑA ISABELA</v>
      </c>
      <c r="M61" s="241"/>
      <c r="N61" s="223"/>
      <c r="O61" s="229"/>
      <c r="P61" s="223"/>
      <c r="Q61" s="68"/>
      <c r="R61" s="69"/>
    </row>
    <row r="62" spans="1:18" s="70" customFormat="1" ht="9.6" customHeight="1">
      <c r="A62" s="226"/>
      <c r="B62" s="226"/>
      <c r="C62" s="226"/>
      <c r="D62" s="246"/>
      <c r="E62" s="228"/>
      <c r="F62" s="228"/>
      <c r="G62" s="236"/>
      <c r="H62" s="237"/>
      <c r="I62" s="222"/>
      <c r="J62" s="223"/>
      <c r="K62" s="241" t="s">
        <v>18</v>
      </c>
      <c r="L62" s="219" t="str">
        <f>IF(K62="a",J58,IF(K62="b",J66,""))</f>
        <v>SANTIAGO DANA K</v>
      </c>
      <c r="M62" s="248"/>
      <c r="N62" s="228"/>
      <c r="O62" s="229"/>
      <c r="P62" s="223"/>
      <c r="Q62" s="68"/>
      <c r="R62" s="69"/>
    </row>
    <row r="63" spans="1:18" s="70" customFormat="1" ht="9.6" customHeight="1">
      <c r="A63" s="226">
        <v>15</v>
      </c>
      <c r="B63" s="217" t="str">
        <f>IF($D63="","",IF(VLOOKUP($D63,'[4]Prep. Principal D'!$A$12:$U$27,15)="DA",,VLOOKUP($D63,'[4]Prep. Principal D'!$A$12:$U$27,15)))</f>
        <v/>
      </c>
      <c r="C63" s="217" t="str">
        <f>IF($D63="","",VLOOKUP($D63,'[4]Prep. Principal D'!$A$12:$U$27,13))</f>
        <v/>
      </c>
      <c r="D63" s="239"/>
      <c r="E63" s="228" t="str">
        <f>UPPER(IF($D63="","",VLOOKUP($D63,'[4]Prep. Principal D'!$A$7:$U$27,2)))</f>
        <v/>
      </c>
      <c r="F63" s="228"/>
      <c r="G63" s="236"/>
      <c r="H63" s="237" t="str">
        <f>IF($D63="","",VLOOKUP($D63,'[4]Prep. Principal D'!$A$12:$U$27,3))</f>
        <v/>
      </c>
      <c r="I63" s="222"/>
      <c r="J63" s="223"/>
      <c r="K63" s="241"/>
      <c r="L63" s="240" t="s">
        <v>50</v>
      </c>
      <c r="M63" s="229"/>
      <c r="N63" s="242"/>
      <c r="O63" s="229"/>
      <c r="P63" s="223"/>
      <c r="Q63" s="68"/>
      <c r="R63" s="69"/>
    </row>
    <row r="64" spans="1:18" s="70" customFormat="1" ht="9.6" customHeight="1">
      <c r="A64" s="225"/>
      <c r="B64" s="225"/>
      <c r="C64" s="225"/>
      <c r="D64" s="226"/>
      <c r="E64" s="228" t="str">
        <f>UPPER(IF($D63="","",VLOOKUP($D63,'[4]Prep. Principal D'!$A$7:$U$27,7)))</f>
        <v/>
      </c>
      <c r="F64" s="228"/>
      <c r="G64" s="236"/>
      <c r="H64" s="237" t="str">
        <f>IF($D63="","",VLOOKUP($D63,'[4]Prep. Principal D'!$A$12:$U$27,8))</f>
        <v/>
      </c>
      <c r="I64" s="227"/>
      <c r="J64" s="228"/>
      <c r="K64" s="241"/>
      <c r="L64" s="223"/>
      <c r="M64" s="229"/>
      <c r="N64" s="228"/>
      <c r="O64" s="229"/>
      <c r="P64" s="223"/>
      <c r="Q64" s="68"/>
      <c r="R64" s="69"/>
    </row>
    <row r="65" spans="1:18" s="70" customFormat="1" ht="9.6" customHeight="1">
      <c r="A65" s="230"/>
      <c r="B65" s="230"/>
      <c r="C65" s="230"/>
      <c r="D65" s="230"/>
      <c r="E65" s="250"/>
      <c r="F65" s="250"/>
      <c r="G65" s="251"/>
      <c r="H65" s="252"/>
      <c r="I65" s="234"/>
      <c r="J65" s="219" t="str">
        <f>IF(I66="a",E63,IF(I66="b",E67,""))</f>
        <v>PEÑA ISABELA</v>
      </c>
      <c r="K65" s="247"/>
      <c r="L65" s="223"/>
      <c r="M65" s="229"/>
      <c r="N65" s="228"/>
      <c r="O65" s="229"/>
      <c r="P65" s="223"/>
      <c r="Q65" s="68"/>
      <c r="R65" s="69"/>
    </row>
    <row r="66" spans="1:18" s="70" customFormat="1" ht="9.6" customHeight="1">
      <c r="A66" s="226"/>
      <c r="B66" s="226"/>
      <c r="C66" s="226"/>
      <c r="D66" s="226"/>
      <c r="E66" s="228"/>
      <c r="F66" s="228"/>
      <c r="G66" s="253"/>
      <c r="H66" s="237"/>
      <c r="I66" s="222" t="s">
        <v>18</v>
      </c>
      <c r="J66" s="219" t="str">
        <f>IF(I66="a",E64,IF(I66="b",E68,""))</f>
        <v>SANTIAGO DANA K</v>
      </c>
      <c r="K66" s="248"/>
      <c r="L66" s="228"/>
      <c r="M66" s="229"/>
      <c r="N66" s="228"/>
      <c r="O66" s="229"/>
      <c r="P66" s="223"/>
      <c r="Q66" s="68"/>
      <c r="R66" s="69"/>
    </row>
    <row r="67" spans="1:18" s="70" customFormat="1" ht="9.6" customHeight="1">
      <c r="A67" s="216">
        <v>16</v>
      </c>
      <c r="B67" s="217" t="str">
        <f>IF($D67="","",IF(VLOOKUP($D67,'[4]Prep. Principal D'!$A$12:$U$27,15)="DA",,VLOOKUP($D67,'[4]Prep. Principal D'!$A$12:$U$27,15)))</f>
        <v>MD</v>
      </c>
      <c r="C67" s="217">
        <f>IF($D67="","",VLOOKUP($D67,'[4]Prep. Principal D'!$A$12:$U$27,13))</f>
        <v>106</v>
      </c>
      <c r="D67" s="218">
        <v>2</v>
      </c>
      <c r="E67" s="219" t="str">
        <f>UPPER(IF($D67="","",VLOOKUP($D67,'[4]Prep. Principal D'!$A$7:$U$27,2)))</f>
        <v>PEÑA ISABELA</v>
      </c>
      <c r="F67" s="219"/>
      <c r="G67" s="220"/>
      <c r="H67" s="221" t="str">
        <f>IF($D67="","",VLOOKUP($D67,'[4]Prep. Principal D'!$A$12:$U$27,3))</f>
        <v>ATL</v>
      </c>
      <c r="I67" s="222"/>
      <c r="J67" s="240"/>
      <c r="K67" s="229"/>
      <c r="L67" s="242"/>
      <c r="M67" s="235"/>
      <c r="N67" s="228"/>
      <c r="O67" s="229"/>
      <c r="P67" s="223"/>
      <c r="Q67" s="68"/>
      <c r="R67" s="69"/>
    </row>
    <row r="68" spans="1:18" s="70" customFormat="1" ht="9.6" customHeight="1">
      <c r="A68" s="225"/>
      <c r="B68" s="225"/>
      <c r="C68" s="225"/>
      <c r="D68" s="225"/>
      <c r="E68" s="254" t="str">
        <f>UPPER(IF($D67="","",VLOOKUP($D67,'[4]Prep. Principal D'!$A$7:$U$27,7)))</f>
        <v>SANTIAGO DANA K</v>
      </c>
      <c r="F68" s="254"/>
      <c r="G68" s="255"/>
      <c r="H68" s="256" t="str">
        <f>IF($D67="","",VLOOKUP($D67,'[4]Prep. Principal D'!$A$12:$U$27,8))</f>
        <v>ATL</v>
      </c>
      <c r="I68" s="248"/>
      <c r="J68" s="228"/>
      <c r="K68" s="229"/>
      <c r="L68" s="243"/>
      <c r="M68" s="244"/>
      <c r="N68" s="228"/>
      <c r="O68" s="229"/>
      <c r="P68" s="223"/>
      <c r="Q68" s="68"/>
      <c r="R68" s="69"/>
    </row>
    <row r="69" spans="1:18" s="267" customFormat="1" ht="3" customHeight="1">
      <c r="A69" s="257"/>
      <c r="B69" s="258"/>
      <c r="C69" s="258"/>
      <c r="D69" s="259"/>
      <c r="E69" s="260"/>
      <c r="F69" s="260"/>
      <c r="G69" s="32"/>
      <c r="H69" s="260"/>
      <c r="I69" s="261"/>
      <c r="J69" s="262"/>
      <c r="K69" s="263"/>
      <c r="L69" s="264"/>
      <c r="M69" s="265"/>
      <c r="N69" s="264"/>
      <c r="O69" s="265"/>
      <c r="P69" s="262"/>
      <c r="Q69" s="263"/>
      <c r="R69" s="266"/>
    </row>
    <row r="70" spans="1:18" s="3" customFormat="1" ht="6" customHeight="1">
      <c r="A70" s="257"/>
      <c r="B70" s="268"/>
      <c r="C70" s="268"/>
      <c r="D70" s="269"/>
      <c r="E70" s="270"/>
      <c r="F70" s="270"/>
      <c r="G70" s="271"/>
      <c r="H70" s="270"/>
      <c r="I70" s="272"/>
      <c r="J70" s="262"/>
      <c r="K70" s="263"/>
      <c r="L70" s="273"/>
      <c r="M70" s="274"/>
      <c r="N70" s="273"/>
      <c r="O70" s="274"/>
      <c r="P70" s="275"/>
      <c r="Q70" s="276"/>
      <c r="R70" s="277"/>
    </row>
    <row r="71" spans="1:18" s="4" customFormat="1" ht="10.5" customHeight="1">
      <c r="A71" s="278"/>
      <c r="B71" s="115" t="s">
        <v>32</v>
      </c>
      <c r="C71" s="115"/>
      <c r="D71" s="115"/>
      <c r="E71" s="116"/>
      <c r="F71" s="116"/>
      <c r="G71" s="115" t="s">
        <v>33</v>
      </c>
      <c r="H71" s="117"/>
      <c r="I71" s="115"/>
      <c r="J71" s="118"/>
      <c r="K71" s="119"/>
      <c r="L71" s="117"/>
      <c r="M71" s="119"/>
      <c r="N71" s="118"/>
    </row>
    <row r="72" spans="1:18" s="4" customFormat="1" ht="9" customHeight="1">
      <c r="A72" s="279">
        <v>1</v>
      </c>
      <c r="B72" s="280" t="str">
        <f>IF(D7=1,E7,"")</f>
        <v>GALEANO DANNA V</v>
      </c>
      <c r="C72" s="281"/>
      <c r="D72" s="281"/>
      <c r="E72" s="282"/>
      <c r="F72" s="283">
        <v>1</v>
      </c>
      <c r="G72" s="146"/>
      <c r="H72" s="47"/>
      <c r="I72" s="146"/>
      <c r="J72" s="284"/>
      <c r="K72" s="130"/>
      <c r="L72" s="131"/>
      <c r="M72" s="132"/>
      <c r="N72" s="133"/>
    </row>
    <row r="73" spans="1:18" s="4" customFormat="1" ht="9" customHeight="1">
      <c r="A73" s="285"/>
      <c r="B73" s="286" t="str">
        <f>IF(D7=1,E8,"")</f>
        <v>LOSADA VALENTINA</v>
      </c>
      <c r="C73" s="287"/>
      <c r="D73" s="287"/>
      <c r="E73" s="288"/>
      <c r="F73" s="289"/>
      <c r="G73" s="132"/>
      <c r="H73" s="131"/>
      <c r="I73" s="132"/>
      <c r="J73" s="133"/>
      <c r="K73" s="146"/>
      <c r="L73" s="47"/>
      <c r="M73" s="146"/>
      <c r="N73" s="284"/>
    </row>
    <row r="74" spans="1:18" s="4" customFormat="1" ht="9" customHeight="1">
      <c r="A74" s="279">
        <v>2</v>
      </c>
      <c r="B74" s="280" t="str">
        <f>IF(D67=2,E67,"")</f>
        <v>PEÑA ISABELA</v>
      </c>
      <c r="C74" s="281"/>
      <c r="D74" s="281"/>
      <c r="E74" s="282"/>
      <c r="F74" s="283">
        <v>2</v>
      </c>
      <c r="G74" s="146"/>
      <c r="H74" s="47"/>
      <c r="I74" s="146"/>
      <c r="J74" s="284"/>
      <c r="K74" s="146"/>
      <c r="L74" s="47"/>
      <c r="M74" s="146"/>
      <c r="N74" s="284"/>
    </row>
    <row r="75" spans="1:18" s="4" customFormat="1" ht="9" customHeight="1">
      <c r="A75" s="285"/>
      <c r="B75" s="286" t="str">
        <f>IF(D67=2,E68,"")</f>
        <v>SANTIAGO DANA K</v>
      </c>
      <c r="C75" s="287"/>
      <c r="D75" s="287"/>
      <c r="E75" s="288"/>
      <c r="F75" s="289"/>
      <c r="G75" s="132"/>
      <c r="H75" s="131"/>
      <c r="I75" s="132"/>
      <c r="J75" s="133"/>
      <c r="K75" s="132"/>
      <c r="L75" s="131"/>
      <c r="M75" s="132"/>
      <c r="N75" s="133"/>
    </row>
    <row r="76" spans="1:18" s="4" customFormat="1" ht="9" customHeight="1">
      <c r="A76" s="279">
        <v>3</v>
      </c>
      <c r="B76" s="280" t="str">
        <f>IF(D23=3,E23,IF(D51=3,E51,""))</f>
        <v>BELTRAN MARIA S</v>
      </c>
      <c r="C76" s="281"/>
      <c r="D76" s="281"/>
      <c r="E76" s="282"/>
      <c r="F76" s="283">
        <v>3</v>
      </c>
      <c r="G76" s="146"/>
      <c r="H76" s="47"/>
      <c r="I76" s="146"/>
      <c r="J76" s="284"/>
      <c r="K76" s="130" t="s">
        <v>34</v>
      </c>
      <c r="L76" s="131"/>
      <c r="M76" s="132"/>
      <c r="N76" s="133"/>
    </row>
    <row r="77" spans="1:18" s="4" customFormat="1" ht="9" customHeight="1">
      <c r="A77" s="285"/>
      <c r="B77" s="286" t="str">
        <f>IF(D23=3,E24,IF(D51=3,E52,""))</f>
        <v>MORA INDIRA L</v>
      </c>
      <c r="C77" s="287"/>
      <c r="D77" s="287"/>
      <c r="E77" s="288"/>
      <c r="F77" s="289"/>
      <c r="G77" s="132"/>
      <c r="H77" s="131"/>
      <c r="I77" s="132"/>
      <c r="J77" s="133"/>
      <c r="K77" s="146"/>
      <c r="L77" s="47"/>
      <c r="M77" s="146"/>
      <c r="N77" s="284"/>
    </row>
    <row r="78" spans="1:18" s="4" customFormat="1" ht="9" customHeight="1">
      <c r="A78" s="279">
        <v>4</v>
      </c>
      <c r="B78" s="280" t="str">
        <f>IF(D23=4,E23,IF(D51=4,E51,""))</f>
        <v>COLLAZOS ANA M</v>
      </c>
      <c r="C78" s="281"/>
      <c r="D78" s="281"/>
      <c r="E78" s="282"/>
      <c r="F78" s="283">
        <v>4</v>
      </c>
      <c r="G78" s="146"/>
      <c r="H78" s="47"/>
      <c r="I78" s="146"/>
      <c r="J78" s="284"/>
      <c r="K78" s="146"/>
      <c r="L78" s="47"/>
      <c r="M78" s="146"/>
      <c r="N78" s="284"/>
    </row>
    <row r="79" spans="1:18" s="4" customFormat="1" ht="9" customHeight="1">
      <c r="A79" s="290"/>
      <c r="B79" s="291" t="str">
        <f>IF(D23=4,E24,IF(D51=4,E52,""))</f>
        <v>MEDINA PAULA A</v>
      </c>
      <c r="C79" s="287"/>
      <c r="D79" s="287"/>
      <c r="E79" s="288"/>
      <c r="F79" s="289"/>
      <c r="G79" s="132"/>
      <c r="H79" s="131"/>
      <c r="I79" s="132"/>
      <c r="J79" s="133"/>
      <c r="K79" s="140" t="str">
        <f>[4]Maestra!A18</f>
        <v>Luis Mario Aristizábal</v>
      </c>
      <c r="L79" s="131"/>
      <c r="M79" s="132"/>
      <c r="N79" s="133"/>
    </row>
    <row r="80" spans="1:18" ht="15.75" customHeight="1"/>
    <row r="81" ht="9" customHeight="1"/>
  </sheetData>
  <pageMargins left="0.75" right="0.75" top="1" bottom="1" header="0" footer="0"/>
  <pageSetup scale="74"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R81"/>
  <sheetViews>
    <sheetView showGridLines="0" zoomScaleNormal="100" workbookViewId="0">
      <selection activeCell="P38" sqref="P38"/>
    </sheetView>
  </sheetViews>
  <sheetFormatPr baseColWidth="10" defaultColWidth="9.140625" defaultRowHeight="12.75"/>
  <cols>
    <col min="1" max="1" width="3.28515625" style="141" customWidth="1"/>
    <col min="2"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142" customWidth="1"/>
    <col min="10" max="10" width="10.7109375" style="292" customWidth="1"/>
    <col min="11" max="11" width="1.7109375" style="293" customWidth="1"/>
    <col min="12" max="12" width="10.7109375" style="292" customWidth="1"/>
    <col min="13" max="13" width="1.7109375" style="19" customWidth="1"/>
    <col min="14" max="14" width="10.7109375" style="292" customWidth="1"/>
    <col min="15" max="15" width="1.7109375" style="293" customWidth="1"/>
    <col min="16" max="16" width="10.7109375" style="292" customWidth="1"/>
    <col min="17" max="17" width="1.7109375" style="19" customWidth="1"/>
    <col min="18" max="18" width="0" style="1" hidden="1" customWidth="1"/>
    <col min="19"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4" width="0" style="1" hidden="1" customWidth="1"/>
    <col min="275"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0" width="0" style="1" hidden="1" customWidth="1"/>
    <col min="531"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6" width="0" style="1" hidden="1" customWidth="1"/>
    <col min="787"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2" width="0" style="1" hidden="1" customWidth="1"/>
    <col min="1043"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8" width="0" style="1" hidden="1" customWidth="1"/>
    <col min="1299"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4" width="0" style="1" hidden="1" customWidth="1"/>
    <col min="1555"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0" width="0" style="1" hidden="1" customWidth="1"/>
    <col min="1811"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6" width="0" style="1" hidden="1" customWidth="1"/>
    <col min="2067"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2" width="0" style="1" hidden="1" customWidth="1"/>
    <col min="2323"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8" width="0" style="1" hidden="1" customWidth="1"/>
    <col min="2579"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4" width="0" style="1" hidden="1" customWidth="1"/>
    <col min="2835"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0" width="0" style="1" hidden="1" customWidth="1"/>
    <col min="3091"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6" width="0" style="1" hidden="1" customWidth="1"/>
    <col min="3347"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2" width="0" style="1" hidden="1" customWidth="1"/>
    <col min="3603"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8" width="0" style="1" hidden="1" customWidth="1"/>
    <col min="3859"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4" width="0" style="1" hidden="1" customWidth="1"/>
    <col min="4115"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0" width="0" style="1" hidden="1" customWidth="1"/>
    <col min="4371"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6" width="0" style="1" hidden="1" customWidth="1"/>
    <col min="4627"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2" width="0" style="1" hidden="1" customWidth="1"/>
    <col min="4883"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8" width="0" style="1" hidden="1" customWidth="1"/>
    <col min="5139"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4" width="0" style="1" hidden="1" customWidth="1"/>
    <col min="5395"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0" width="0" style="1" hidden="1" customWidth="1"/>
    <col min="5651"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6" width="0" style="1" hidden="1" customWidth="1"/>
    <col min="5907"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2" width="0" style="1" hidden="1" customWidth="1"/>
    <col min="6163"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8" width="0" style="1" hidden="1" customWidth="1"/>
    <col min="6419"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4" width="0" style="1" hidden="1" customWidth="1"/>
    <col min="6675"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0" width="0" style="1" hidden="1" customWidth="1"/>
    <col min="6931"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6" width="0" style="1" hidden="1" customWidth="1"/>
    <col min="7187"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2" width="0" style="1" hidden="1" customWidth="1"/>
    <col min="7443"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8" width="0" style="1" hidden="1" customWidth="1"/>
    <col min="7699"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4" width="0" style="1" hidden="1" customWidth="1"/>
    <col min="7955"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0" width="0" style="1" hidden="1" customWidth="1"/>
    <col min="8211"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6" width="0" style="1" hidden="1" customWidth="1"/>
    <col min="8467"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2" width="0" style="1" hidden="1" customWidth="1"/>
    <col min="8723"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8" width="0" style="1" hidden="1" customWidth="1"/>
    <col min="8979"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4" width="0" style="1" hidden="1" customWidth="1"/>
    <col min="9235"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0" width="0" style="1" hidden="1" customWidth="1"/>
    <col min="9491"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6" width="0" style="1" hidden="1" customWidth="1"/>
    <col min="9747"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2" width="0" style="1" hidden="1" customWidth="1"/>
    <col min="10003"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8" width="0" style="1" hidden="1" customWidth="1"/>
    <col min="10259"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4" width="0" style="1" hidden="1" customWidth="1"/>
    <col min="10515"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0" width="0" style="1" hidden="1" customWidth="1"/>
    <col min="10771"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6" width="0" style="1" hidden="1" customWidth="1"/>
    <col min="11027"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2" width="0" style="1" hidden="1" customWidth="1"/>
    <col min="11283"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8" width="0" style="1" hidden="1" customWidth="1"/>
    <col min="11539"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4" width="0" style="1" hidden="1" customWidth="1"/>
    <col min="11795"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0" width="0" style="1" hidden="1" customWidth="1"/>
    <col min="12051"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6" width="0" style="1" hidden="1" customWidth="1"/>
    <col min="12307"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2" width="0" style="1" hidden="1" customWidth="1"/>
    <col min="12563"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8" width="0" style="1" hidden="1" customWidth="1"/>
    <col min="12819"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4" width="0" style="1" hidden="1" customWidth="1"/>
    <col min="13075"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0" width="0" style="1" hidden="1" customWidth="1"/>
    <col min="13331"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6" width="0" style="1" hidden="1" customWidth="1"/>
    <col min="13587"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2" width="0" style="1" hidden="1" customWidth="1"/>
    <col min="13843"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8" width="0" style="1" hidden="1" customWidth="1"/>
    <col min="14099"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4" width="0" style="1" hidden="1" customWidth="1"/>
    <col min="14355"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0" width="0" style="1" hidden="1" customWidth="1"/>
    <col min="14611"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6" width="0" style="1" hidden="1" customWidth="1"/>
    <col min="14867"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2" width="0" style="1" hidden="1" customWidth="1"/>
    <col min="15123"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8" width="0" style="1" hidden="1" customWidth="1"/>
    <col min="15379"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4" width="0" style="1" hidden="1" customWidth="1"/>
    <col min="15635"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0" width="0" style="1" hidden="1" customWidth="1"/>
    <col min="15891"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6" width="0" style="1" hidden="1" customWidth="1"/>
    <col min="16147" max="16384" width="9.140625" style="1"/>
  </cols>
  <sheetData>
    <row r="1" spans="1:18" s="10" customFormat="1" ht="153" customHeight="1">
      <c r="A1" s="5"/>
      <c r="B1" s="6"/>
      <c r="C1" s="7"/>
      <c r="D1" s="7"/>
      <c r="E1" s="7"/>
      <c r="F1" s="7"/>
      <c r="G1" s="7"/>
      <c r="H1" s="8" t="s">
        <v>48</v>
      </c>
      <c r="I1" s="9"/>
      <c r="K1" s="9"/>
      <c r="L1" s="8"/>
      <c r="M1" s="9"/>
      <c r="N1" s="7"/>
      <c r="O1" s="9"/>
      <c r="P1" s="2"/>
      <c r="Q1" s="11"/>
    </row>
    <row r="2" spans="1:18" s="14" customFormat="1">
      <c r="A2" s="12" t="s">
        <v>5</v>
      </c>
      <c r="B2" s="13"/>
      <c r="D2" s="15" t="str">
        <f>[5]Maestra!A10</f>
        <v>Supérate Intercolegiados</v>
      </c>
      <c r="E2" s="16"/>
      <c r="F2" s="17" t="s">
        <v>6</v>
      </c>
      <c r="G2" s="16"/>
      <c r="H2" s="18" t="str">
        <f>[5]Maestra!E10</f>
        <v>Nacional</v>
      </c>
      <c r="I2" s="19"/>
      <c r="J2" s="8"/>
      <c r="K2" s="20"/>
      <c r="L2" s="21" t="s">
        <v>7</v>
      </c>
      <c r="N2" s="22" t="str">
        <f>[5]Maestra!H10</f>
        <v>Dobles Masculino</v>
      </c>
      <c r="O2" s="18"/>
      <c r="Q2" s="20"/>
    </row>
    <row r="3" spans="1:18" s="27" customFormat="1" ht="11.25">
      <c r="A3" s="21" t="s">
        <v>8</v>
      </c>
      <c r="B3" s="21"/>
      <c r="C3" s="21"/>
      <c r="D3" s="21" t="str">
        <f>[5]Maestra!A14</f>
        <v>Centro de Alto Rendimiento</v>
      </c>
      <c r="E3" s="23"/>
      <c r="F3" s="21" t="s">
        <v>3</v>
      </c>
      <c r="G3" s="23"/>
      <c r="H3" s="21" t="str">
        <f>[5]Maestra!E14</f>
        <v>Bogotá</v>
      </c>
      <c r="I3" s="24"/>
      <c r="J3" s="25"/>
      <c r="K3" s="26"/>
      <c r="L3" s="21" t="s">
        <v>9</v>
      </c>
      <c r="N3" s="28">
        <f>[5]Maestra!H14</f>
        <v>42296</v>
      </c>
      <c r="Q3" s="29"/>
    </row>
    <row r="4" spans="1:18" s="37" customFormat="1" ht="11.25" customHeight="1">
      <c r="A4" s="30"/>
      <c r="B4" s="31"/>
      <c r="C4" s="31"/>
      <c r="D4" s="31"/>
      <c r="E4" s="31"/>
      <c r="F4" s="31"/>
      <c r="G4" s="32"/>
      <c r="H4" s="31"/>
      <c r="I4" s="33"/>
      <c r="J4" s="34"/>
      <c r="K4" s="33"/>
      <c r="L4" s="35"/>
      <c r="M4" s="33"/>
      <c r="N4" s="31"/>
      <c r="O4" s="33"/>
      <c r="P4" s="31"/>
      <c r="Q4" s="36"/>
    </row>
    <row r="5" spans="1:18" s="48" customFormat="1" ht="9">
      <c r="A5" s="195"/>
      <c r="B5" s="196" t="s">
        <v>10</v>
      </c>
      <c r="C5" s="197" t="str">
        <f>IF(OR(F2="Week 3",F2="Masters"),"CP","Rank")</f>
        <v>Rank</v>
      </c>
      <c r="D5" s="196" t="s">
        <v>11</v>
      </c>
      <c r="E5" s="198" t="s">
        <v>49</v>
      </c>
      <c r="F5" s="199"/>
      <c r="G5" s="200"/>
      <c r="H5" s="198" t="s">
        <v>13</v>
      </c>
      <c r="I5" s="201"/>
      <c r="J5" s="202" t="s">
        <v>14</v>
      </c>
      <c r="K5" s="203"/>
      <c r="L5" s="202" t="s">
        <v>36</v>
      </c>
      <c r="M5" s="203"/>
      <c r="N5" s="197" t="s">
        <v>37</v>
      </c>
      <c r="O5" s="204"/>
      <c r="P5" s="205"/>
      <c r="Q5" s="206"/>
    </row>
    <row r="6" spans="1:18" s="59" customFormat="1" ht="9.6" customHeight="1">
      <c r="A6" s="207"/>
      <c r="B6" s="208"/>
      <c r="C6" s="209"/>
      <c r="D6" s="208"/>
      <c r="E6" s="210"/>
      <c r="F6" s="210"/>
      <c r="G6" s="211"/>
      <c r="H6" s="210"/>
      <c r="I6" s="212"/>
      <c r="J6" s="213"/>
      <c r="K6" s="214"/>
      <c r="L6" s="213"/>
      <c r="M6" s="214"/>
      <c r="N6" s="213"/>
      <c r="O6" s="214"/>
      <c r="P6" s="213"/>
      <c r="Q6" s="215"/>
    </row>
    <row r="7" spans="1:18" s="70" customFormat="1" ht="9.6" customHeight="1">
      <c r="A7" s="216">
        <v>1</v>
      </c>
      <c r="B7" s="217" t="str">
        <f>IF($D7="","",IF(VLOOKUP($D7,'[5]Prep. Principal D'!$A$12:$U$27,15)="DA",,VLOOKUP($D7,'[5]Prep. Principal D'!$A$12:$U$27,15)))</f>
        <v>MD</v>
      </c>
      <c r="C7" s="217">
        <f>IF($D7="","",VLOOKUP($D7,'[5]Prep. Principal D'!$A$12:$U$27,13))</f>
        <v>24</v>
      </c>
      <c r="D7" s="218">
        <v>1</v>
      </c>
      <c r="E7" s="219" t="str">
        <f>UPPER(IF($D7="","",VLOOKUP($D7,'[5]Prep. Principal D'!$A$7:$U$27,2)))</f>
        <v>CAICEDO NICOLAS E</v>
      </c>
      <c r="F7" s="219"/>
      <c r="G7" s="220"/>
      <c r="H7" s="221" t="str">
        <f>IF($D7="","",VLOOKUP($D7,'[5]Prep. Principal D'!$A$12:$U$27,3))</f>
        <v>CUN</v>
      </c>
      <c r="I7" s="222"/>
      <c r="J7" s="223"/>
      <c r="K7" s="224"/>
      <c r="L7" s="223"/>
      <c r="M7" s="224"/>
      <c r="N7" s="223"/>
      <c r="O7" s="224"/>
      <c r="P7" s="223"/>
      <c r="Q7" s="68"/>
      <c r="R7" s="69"/>
    </row>
    <row r="8" spans="1:18" s="70" customFormat="1" ht="9.6" customHeight="1">
      <c r="A8" s="225"/>
      <c r="B8" s="225"/>
      <c r="C8" s="225"/>
      <c r="D8" s="226"/>
      <c r="E8" s="219" t="str">
        <f>UPPER(IF($D7="","",VLOOKUP($D7,'[5]Prep. Principal D'!$A$7:$U$27,7)))</f>
        <v>LOPEZ SEBASTIAN.</v>
      </c>
      <c r="F8" s="219"/>
      <c r="G8" s="220"/>
      <c r="H8" s="221" t="str">
        <f>IF($D7="","",VLOOKUP($D7,'[5]Prep. Principal D'!$A$12:$U$27,8))</f>
        <v>CUN</v>
      </c>
      <c r="I8" s="227"/>
      <c r="J8" s="228"/>
      <c r="K8" s="229"/>
      <c r="L8" s="223"/>
      <c r="M8" s="224"/>
      <c r="N8" s="223"/>
      <c r="O8" s="224"/>
      <c r="P8" s="223"/>
      <c r="Q8" s="68"/>
      <c r="R8" s="69"/>
    </row>
    <row r="9" spans="1:18" s="70" customFormat="1" ht="9.6" customHeight="1">
      <c r="A9" s="230"/>
      <c r="B9" s="230"/>
      <c r="C9" s="230"/>
      <c r="D9" s="230"/>
      <c r="E9" s="231"/>
      <c r="F9" s="231"/>
      <c r="G9" s="232"/>
      <c r="H9" s="233"/>
      <c r="I9" s="234"/>
      <c r="J9" s="219" t="str">
        <f>IF(I10="a",E7,IF(I10="b",E11,""))</f>
        <v>CAICEDO NICOLAS E</v>
      </c>
      <c r="K9" s="235"/>
      <c r="L9" s="223"/>
      <c r="M9" s="224"/>
      <c r="N9" s="223"/>
      <c r="O9" s="224"/>
      <c r="P9" s="223"/>
      <c r="Q9" s="68"/>
      <c r="R9" s="69"/>
    </row>
    <row r="10" spans="1:18" s="70" customFormat="1" ht="9.6" customHeight="1">
      <c r="A10" s="226"/>
      <c r="B10" s="226"/>
      <c r="C10" s="226"/>
      <c r="D10" s="226"/>
      <c r="E10" s="228"/>
      <c r="F10" s="228"/>
      <c r="G10" s="236"/>
      <c r="H10" s="237"/>
      <c r="I10" s="222" t="s">
        <v>23</v>
      </c>
      <c r="J10" s="219" t="str">
        <f>IF(I10="a",E8,IF(I10="b",E12,""))</f>
        <v>LOPEZ SEBASTIAN.</v>
      </c>
      <c r="K10" s="238"/>
      <c r="L10" s="228"/>
      <c r="M10" s="229"/>
      <c r="N10" s="223"/>
      <c r="O10" s="224"/>
      <c r="P10" s="223"/>
      <c r="Q10" s="68"/>
      <c r="R10" s="69"/>
    </row>
    <row r="11" spans="1:18" s="70" customFormat="1" ht="9.6" customHeight="1">
      <c r="A11" s="226">
        <v>2</v>
      </c>
      <c r="B11" s="217" t="str">
        <f>IF($D11="","",IF(VLOOKUP($D11,'[5]Prep. Principal D'!$A$12:$U$27,15)="DA",,VLOOKUP($D11,'[5]Prep. Principal D'!$A$12:$U$27,15)))</f>
        <v/>
      </c>
      <c r="C11" s="217" t="str">
        <f>IF($D11="","",VLOOKUP($D11,'[5]Prep. Principal D'!$A$12:$U$27,13))</f>
        <v/>
      </c>
      <c r="D11" s="239"/>
      <c r="E11" s="228" t="str">
        <f>UPPER(IF($D11="","",VLOOKUP($D11,'[5]Prep. Principal D'!$A$7:$U$27,2)))</f>
        <v/>
      </c>
      <c r="F11" s="228"/>
      <c r="G11" s="236"/>
      <c r="H11" s="237" t="str">
        <f>IF($D11="","",VLOOKUP($D11,'[5]Prep. Principal D'!$A$12:$U$27,3))</f>
        <v/>
      </c>
      <c r="I11" s="222"/>
      <c r="J11" s="240"/>
      <c r="K11" s="241"/>
      <c r="L11" s="242"/>
      <c r="M11" s="235"/>
      <c r="N11" s="223"/>
      <c r="O11" s="224"/>
      <c r="P11" s="223"/>
      <c r="Q11" s="68"/>
      <c r="R11" s="69"/>
    </row>
    <row r="12" spans="1:18" s="70" customFormat="1" ht="9.6" customHeight="1">
      <c r="A12" s="225"/>
      <c r="B12" s="225"/>
      <c r="C12" s="225"/>
      <c r="D12" s="226"/>
      <c r="E12" s="228" t="str">
        <f>UPPER(IF($D11="","",VLOOKUP($D11,'[5]Prep. Principal D'!$A$7:$U$27,7)))</f>
        <v/>
      </c>
      <c r="F12" s="228"/>
      <c r="G12" s="236"/>
      <c r="H12" s="237" t="str">
        <f>IF($D11="","",VLOOKUP($D11,'[5]Prep. Principal D'!$A$12:$U$27,8))</f>
        <v/>
      </c>
      <c r="I12" s="227"/>
      <c r="J12" s="228"/>
      <c r="K12" s="241"/>
      <c r="L12" s="243"/>
      <c r="M12" s="244"/>
      <c r="N12" s="223"/>
      <c r="O12" s="224"/>
      <c r="P12" s="223"/>
      <c r="Q12" s="68"/>
      <c r="R12" s="69"/>
    </row>
    <row r="13" spans="1:18" s="70" customFormat="1" ht="9.6" customHeight="1">
      <c r="A13" s="230"/>
      <c r="B13" s="230"/>
      <c r="C13" s="230"/>
      <c r="D13" s="245"/>
      <c r="E13" s="231"/>
      <c r="F13" s="231"/>
      <c r="G13" s="232"/>
      <c r="H13" s="233"/>
      <c r="I13" s="234"/>
      <c r="J13" s="223"/>
      <c r="K13" s="241"/>
      <c r="L13" s="219" t="str">
        <f>IF(K14="a",J9,IF(K14="b",J17,""))</f>
        <v>CAICEDO NICOLAS E</v>
      </c>
      <c r="M13" s="229"/>
      <c r="N13" s="223"/>
      <c r="O13" s="224"/>
      <c r="P13" s="223"/>
      <c r="Q13" s="68"/>
      <c r="R13" s="69"/>
    </row>
    <row r="14" spans="1:18" s="70" customFormat="1" ht="9.6" customHeight="1">
      <c r="A14" s="226"/>
      <c r="B14" s="226"/>
      <c r="C14" s="226"/>
      <c r="D14" s="246"/>
      <c r="E14" s="228"/>
      <c r="F14" s="228"/>
      <c r="G14" s="236"/>
      <c r="H14" s="237"/>
      <c r="I14" s="222"/>
      <c r="J14" s="223"/>
      <c r="K14" s="241" t="s">
        <v>23</v>
      </c>
      <c r="L14" s="219" t="str">
        <f>IF(K14="a",J10,IF(K14="b",J18,""))</f>
        <v>LOPEZ SEBASTIAN.</v>
      </c>
      <c r="M14" s="238"/>
      <c r="N14" s="228"/>
      <c r="O14" s="229"/>
      <c r="P14" s="223"/>
      <c r="Q14" s="68"/>
      <c r="R14" s="69"/>
    </row>
    <row r="15" spans="1:18" s="70" customFormat="1" ht="9.6" customHeight="1">
      <c r="A15" s="226">
        <v>3</v>
      </c>
      <c r="B15" s="217" t="str">
        <f>IF($D15="","",IF(VLOOKUP($D15,'[5]Prep. Principal D'!$A$12:$U$27,15)="DA",,VLOOKUP($D15,'[5]Prep. Principal D'!$A$12:$U$27,15)))</f>
        <v>MD</v>
      </c>
      <c r="C15" s="217" t="str">
        <f>IF($D15="","",VLOOKUP($D15,'[5]Prep. Principal D'!$A$12:$U$27,13))</f>
        <v/>
      </c>
      <c r="D15" s="239">
        <v>10</v>
      </c>
      <c r="E15" s="228" t="str">
        <f>UPPER(IF($D15="","",VLOOKUP($D15,'[5]Prep. Principal D'!$A$7:$U$27,2)))</f>
        <v>AREVALO ANDRES</v>
      </c>
      <c r="F15" s="228"/>
      <c r="G15" s="236"/>
      <c r="H15" s="237" t="str">
        <f>IF($D15="","",VLOOKUP($D15,'[5]Prep. Principal D'!$A$12:$U$27,3))</f>
        <v>RIS</v>
      </c>
      <c r="I15" s="222"/>
      <c r="J15" s="223"/>
      <c r="K15" s="241"/>
      <c r="L15" s="240" t="s">
        <v>29</v>
      </c>
      <c r="M15" s="241"/>
      <c r="N15" s="242"/>
      <c r="O15" s="229"/>
      <c r="P15" s="223"/>
      <c r="Q15" s="68"/>
      <c r="R15" s="69"/>
    </row>
    <row r="16" spans="1:18" s="70" customFormat="1" ht="9.6" customHeight="1">
      <c r="A16" s="225"/>
      <c r="B16" s="225"/>
      <c r="C16" s="225"/>
      <c r="D16" s="226"/>
      <c r="E16" s="228" t="str">
        <f>UPPER(IF($D15="","",VLOOKUP($D15,'[5]Prep. Principal D'!$A$7:$U$27,7)))</f>
        <v xml:space="preserve">MIRANDA P SERGIO </v>
      </c>
      <c r="F16" s="228"/>
      <c r="G16" s="236"/>
      <c r="H16" s="237" t="str">
        <f>IF($D15="","",VLOOKUP($D15,'[5]Prep. Principal D'!$A$12:$U$27,8))</f>
        <v>RIS</v>
      </c>
      <c r="I16" s="227"/>
      <c r="J16" s="228"/>
      <c r="K16" s="241"/>
      <c r="L16" s="223"/>
      <c r="M16" s="241"/>
      <c r="N16" s="228"/>
      <c r="O16" s="229"/>
      <c r="P16" s="223"/>
      <c r="Q16" s="68"/>
      <c r="R16" s="69"/>
    </row>
    <row r="17" spans="1:18" s="70" customFormat="1" ht="9.6" customHeight="1">
      <c r="A17" s="230"/>
      <c r="B17" s="230"/>
      <c r="C17" s="230"/>
      <c r="D17" s="245"/>
      <c r="E17" s="231"/>
      <c r="F17" s="231"/>
      <c r="G17" s="232"/>
      <c r="H17" s="233"/>
      <c r="I17" s="234"/>
      <c r="J17" s="228" t="str">
        <f>IF(I18="a",E15,IF(I18="b",E19,""))</f>
        <v>ACOSTA OMAR S</v>
      </c>
      <c r="K17" s="247"/>
      <c r="L17" s="223"/>
      <c r="M17" s="241"/>
      <c r="N17" s="228"/>
      <c r="O17" s="229"/>
      <c r="P17" s="223"/>
      <c r="Q17" s="68"/>
      <c r="R17" s="69"/>
    </row>
    <row r="18" spans="1:18" s="70" customFormat="1" ht="9.6" customHeight="1">
      <c r="A18" s="226"/>
      <c r="B18" s="226"/>
      <c r="C18" s="226"/>
      <c r="D18" s="246"/>
      <c r="E18" s="228"/>
      <c r="F18" s="228"/>
      <c r="G18" s="236"/>
      <c r="H18" s="237"/>
      <c r="I18" s="222" t="s">
        <v>21</v>
      </c>
      <c r="J18" s="228" t="str">
        <f>IF(I18="a",E16,IF(I18="b",E20,""))</f>
        <v>GAITAN SEBASTIAN C</v>
      </c>
      <c r="K18" s="248"/>
      <c r="L18" s="228"/>
      <c r="M18" s="241"/>
      <c r="N18" s="228"/>
      <c r="O18" s="229"/>
      <c r="P18" s="223"/>
      <c r="Q18" s="68"/>
      <c r="R18" s="69"/>
    </row>
    <row r="19" spans="1:18" s="70" customFormat="1" ht="9.6" customHeight="1">
      <c r="A19" s="226">
        <v>4</v>
      </c>
      <c r="B19" s="217" t="str">
        <f>IF($D19="","",IF(VLOOKUP($D19,'[5]Prep. Principal D'!$A$12:$U$27,15)="DA",,VLOOKUP($D19,'[5]Prep. Principal D'!$A$12:$U$27,15)))</f>
        <v>MD</v>
      </c>
      <c r="C19" s="217" t="str">
        <f>IF($D19="","",VLOOKUP($D19,'[5]Prep. Principal D'!$A$12:$U$27,13))</f>
        <v/>
      </c>
      <c r="D19" s="239">
        <v>9</v>
      </c>
      <c r="E19" s="228" t="str">
        <f>UPPER(IF($D19="","",VLOOKUP($D19,'[5]Prep. Principal D'!$A$7:$U$27,2)))</f>
        <v>ACOSTA OMAR S</v>
      </c>
      <c r="F19" s="228"/>
      <c r="G19" s="236"/>
      <c r="H19" s="237" t="str">
        <f>IF($D19="","",VLOOKUP($D19,'[5]Prep. Principal D'!$A$12:$U$27,3))</f>
        <v>MET</v>
      </c>
      <c r="I19" s="222"/>
      <c r="J19" s="240" t="s">
        <v>19</v>
      </c>
      <c r="K19" s="229"/>
      <c r="L19" s="242"/>
      <c r="M19" s="247"/>
      <c r="N19" s="228"/>
      <c r="O19" s="229"/>
      <c r="P19" s="223"/>
      <c r="Q19" s="68"/>
      <c r="R19" s="69"/>
    </row>
    <row r="20" spans="1:18" s="70" customFormat="1" ht="9.6" customHeight="1">
      <c r="A20" s="225"/>
      <c r="B20" s="225"/>
      <c r="C20" s="225"/>
      <c r="D20" s="226"/>
      <c r="E20" s="228" t="str">
        <f>UPPER(IF($D19="","",VLOOKUP($D19,'[5]Prep. Principal D'!$A$7:$U$27,7)))</f>
        <v>GAITAN SEBASTIAN C</v>
      </c>
      <c r="F20" s="228"/>
      <c r="G20" s="236"/>
      <c r="H20" s="237" t="str">
        <f>IF($D19="","",VLOOKUP($D19,'[5]Prep. Principal D'!$A$12:$U$27,8))</f>
        <v>MET</v>
      </c>
      <c r="I20" s="227"/>
      <c r="J20" s="228"/>
      <c r="K20" s="229"/>
      <c r="L20" s="243"/>
      <c r="M20" s="227"/>
      <c r="N20" s="228"/>
      <c r="O20" s="229"/>
      <c r="P20" s="223"/>
      <c r="Q20" s="68"/>
      <c r="R20" s="69"/>
    </row>
    <row r="21" spans="1:18" s="70" customFormat="1" ht="9.6" customHeight="1">
      <c r="A21" s="230"/>
      <c r="B21" s="230"/>
      <c r="C21" s="230"/>
      <c r="D21" s="230"/>
      <c r="E21" s="231"/>
      <c r="F21" s="231"/>
      <c r="G21" s="232"/>
      <c r="H21" s="233"/>
      <c r="I21" s="234"/>
      <c r="J21" s="223"/>
      <c r="K21" s="224"/>
      <c r="L21" s="228"/>
      <c r="M21" s="241"/>
      <c r="N21" s="219" t="str">
        <f>IF(M22="a",L13,IF(M22="b",L29,""))</f>
        <v>CAICEDO NICOLAS E</v>
      </c>
      <c r="O21" s="229"/>
      <c r="P21" s="223"/>
      <c r="Q21" s="68"/>
      <c r="R21" s="69"/>
    </row>
    <row r="22" spans="1:18" s="70" customFormat="1" ht="9.6" customHeight="1">
      <c r="A22" s="226"/>
      <c r="B22" s="226"/>
      <c r="C22" s="226"/>
      <c r="D22" s="226"/>
      <c r="E22" s="228"/>
      <c r="F22" s="228"/>
      <c r="G22" s="236"/>
      <c r="H22" s="237"/>
      <c r="I22" s="222"/>
      <c r="J22" s="223"/>
      <c r="K22" s="224"/>
      <c r="L22" s="228"/>
      <c r="M22" s="241" t="s">
        <v>17</v>
      </c>
      <c r="N22" s="219" t="str">
        <f>IF(M22="a",L14,IF(M22="b",L30,""))</f>
        <v>LOPEZ SEBASTIAN.</v>
      </c>
      <c r="O22" s="238"/>
      <c r="P22" s="228"/>
      <c r="Q22" s="163"/>
      <c r="R22" s="69"/>
    </row>
    <row r="23" spans="1:18" s="70" customFormat="1" ht="9.6" customHeight="1">
      <c r="A23" s="216">
        <v>5</v>
      </c>
      <c r="B23" s="217" t="str">
        <f>IF($D23="","",IF(VLOOKUP($D23,'[5]Prep. Principal D'!$A$12:$U$27,15)="DA",,VLOOKUP($D23,'[5]Prep. Principal D'!$A$12:$U$27,15)))</f>
        <v>MD</v>
      </c>
      <c r="C23" s="217">
        <f>IF($D23="","",VLOOKUP($D23,'[5]Prep. Principal D'!$A$12:$U$27,13))</f>
        <v>97</v>
      </c>
      <c r="D23" s="218">
        <v>3</v>
      </c>
      <c r="E23" s="219" t="str">
        <f>UPPER(IF($D23="","",VLOOKUP($D23,'[5]Prep. Principal D'!$A$7:$U$27,2)))</f>
        <v>CORINALDI ALLAN R</v>
      </c>
      <c r="F23" s="219"/>
      <c r="G23" s="220"/>
      <c r="H23" s="221" t="str">
        <f>IF($D23="","",VLOOKUP($D23,'[5]Prep. Principal D'!$A$12:$U$27,3))</f>
        <v>NOR</v>
      </c>
      <c r="I23" s="222"/>
      <c r="J23" s="223"/>
      <c r="K23" s="224"/>
      <c r="L23" s="223"/>
      <c r="M23" s="241"/>
      <c r="N23" s="240" t="s">
        <v>45</v>
      </c>
      <c r="O23" s="241"/>
      <c r="P23" s="223"/>
      <c r="Q23" s="163"/>
      <c r="R23" s="69"/>
    </row>
    <row r="24" spans="1:18" s="70" customFormat="1" ht="9.6" customHeight="1">
      <c r="A24" s="225"/>
      <c r="B24" s="225"/>
      <c r="C24" s="225"/>
      <c r="D24" s="226"/>
      <c r="E24" s="219" t="str">
        <f>UPPER(IF($D23="","",VLOOKUP($D23,'[5]Prep. Principal D'!$A$7:$U$27,7)))</f>
        <v>RAPONE ALESSANDRO M</v>
      </c>
      <c r="F24" s="219"/>
      <c r="G24" s="220"/>
      <c r="H24" s="221" t="str">
        <f>IF($D23="","",VLOOKUP($D23,'[5]Prep. Principal D'!$A$12:$U$27,8))</f>
        <v>NOR</v>
      </c>
      <c r="I24" s="227"/>
      <c r="J24" s="228"/>
      <c r="K24" s="229"/>
      <c r="L24" s="223"/>
      <c r="M24" s="241"/>
      <c r="N24" s="223"/>
      <c r="O24" s="241"/>
      <c r="P24" s="223"/>
      <c r="Q24" s="163"/>
      <c r="R24" s="69"/>
    </row>
    <row r="25" spans="1:18" s="70" customFormat="1" ht="9.6" customHeight="1">
      <c r="A25" s="230"/>
      <c r="B25" s="230"/>
      <c r="C25" s="230"/>
      <c r="D25" s="230"/>
      <c r="E25" s="231"/>
      <c r="F25" s="231"/>
      <c r="G25" s="232"/>
      <c r="H25" s="233"/>
      <c r="I25" s="234"/>
      <c r="J25" s="219" t="str">
        <f>IF(I26="a",E23,IF(I26="b",E27,""))</f>
        <v>CORINALDI ALLAN R</v>
      </c>
      <c r="K25" s="235"/>
      <c r="L25" s="223"/>
      <c r="M25" s="241"/>
      <c r="N25" s="223"/>
      <c r="O25" s="241"/>
      <c r="P25" s="223"/>
      <c r="Q25" s="163"/>
      <c r="R25" s="69"/>
    </row>
    <row r="26" spans="1:18" s="70" customFormat="1" ht="9.6" customHeight="1">
      <c r="A26" s="226"/>
      <c r="B26" s="226"/>
      <c r="C26" s="226"/>
      <c r="D26" s="226"/>
      <c r="E26" s="228"/>
      <c r="F26" s="228"/>
      <c r="G26" s="236"/>
      <c r="H26" s="237"/>
      <c r="I26" s="222" t="s">
        <v>23</v>
      </c>
      <c r="J26" s="219" t="str">
        <f>IF(I26="a",E24,IF(I26="b",E28,""))</f>
        <v>RAPONE ALESSANDRO M</v>
      </c>
      <c r="K26" s="238"/>
      <c r="L26" s="228"/>
      <c r="M26" s="241"/>
      <c r="N26" s="223"/>
      <c r="O26" s="241"/>
      <c r="P26" s="223"/>
      <c r="Q26" s="163"/>
      <c r="R26" s="69"/>
    </row>
    <row r="27" spans="1:18" s="70" customFormat="1" ht="9.6" customHeight="1">
      <c r="A27" s="226">
        <v>6</v>
      </c>
      <c r="B27" s="217" t="str">
        <f>IF($D27="","",IF(VLOOKUP($D27,'[5]Prep. Principal D'!$A$12:$U$27,15)="DA",,VLOOKUP($D27,'[5]Prep. Principal D'!$A$12:$U$27,15)))</f>
        <v/>
      </c>
      <c r="C27" s="217" t="str">
        <f>IF($D27="","",VLOOKUP($D27,'[5]Prep. Principal D'!$A$12:$U$27,13))</f>
        <v/>
      </c>
      <c r="D27" s="239"/>
      <c r="E27" s="228" t="str">
        <f>UPPER(IF($D27="","",VLOOKUP($D27,'[5]Prep. Principal D'!$A$7:$U$27,2)))</f>
        <v/>
      </c>
      <c r="F27" s="228"/>
      <c r="G27" s="236"/>
      <c r="H27" s="237" t="str">
        <f>IF($D27="","",VLOOKUP($D27,'[5]Prep. Principal D'!$A$12:$U$27,3))</f>
        <v/>
      </c>
      <c r="I27" s="222"/>
      <c r="J27" s="240"/>
      <c r="K27" s="241"/>
      <c r="L27" s="242"/>
      <c r="M27" s="247"/>
      <c r="N27" s="223"/>
      <c r="O27" s="241"/>
      <c r="P27" s="223"/>
      <c r="Q27" s="163"/>
      <c r="R27" s="69"/>
    </row>
    <row r="28" spans="1:18" s="70" customFormat="1" ht="9.6" customHeight="1">
      <c r="A28" s="225"/>
      <c r="B28" s="225"/>
      <c r="C28" s="225"/>
      <c r="D28" s="226"/>
      <c r="E28" s="228" t="str">
        <f>UPPER(IF($D27="","",VLOOKUP($D27,'[5]Prep. Principal D'!$A$7:$U$27,7)))</f>
        <v/>
      </c>
      <c r="F28" s="228"/>
      <c r="G28" s="236"/>
      <c r="H28" s="237" t="str">
        <f>IF($D27="","",VLOOKUP($D27,'[5]Prep. Principal D'!$A$12:$U$27,8))</f>
        <v/>
      </c>
      <c r="I28" s="227"/>
      <c r="J28" s="228"/>
      <c r="K28" s="241"/>
      <c r="L28" s="243"/>
      <c r="M28" s="227"/>
      <c r="N28" s="223"/>
      <c r="O28" s="241"/>
      <c r="P28" s="223"/>
      <c r="Q28" s="163"/>
      <c r="R28" s="69"/>
    </row>
    <row r="29" spans="1:18" s="70" customFormat="1" ht="9.6" customHeight="1">
      <c r="A29" s="230"/>
      <c r="B29" s="230"/>
      <c r="C29" s="230"/>
      <c r="D29" s="245"/>
      <c r="E29" s="231"/>
      <c r="F29" s="231"/>
      <c r="G29" s="232"/>
      <c r="H29" s="233"/>
      <c r="I29" s="234"/>
      <c r="J29" s="223"/>
      <c r="K29" s="241"/>
      <c r="L29" s="228" t="str">
        <f>IF(K30="a",J25,IF(K30="b",J33,""))</f>
        <v>GRISALES MATEO</v>
      </c>
      <c r="M29" s="241"/>
      <c r="N29" s="223"/>
      <c r="O29" s="241"/>
      <c r="P29" s="223"/>
      <c r="Q29" s="163"/>
      <c r="R29" s="69"/>
    </row>
    <row r="30" spans="1:18" s="70" customFormat="1" ht="9.6" customHeight="1">
      <c r="A30" s="226"/>
      <c r="B30" s="226"/>
      <c r="C30" s="226"/>
      <c r="D30" s="246"/>
      <c r="E30" s="228"/>
      <c r="F30" s="228"/>
      <c r="G30" s="236"/>
      <c r="H30" s="237"/>
      <c r="I30" s="222"/>
      <c r="J30" s="223"/>
      <c r="K30" s="241" t="s">
        <v>18</v>
      </c>
      <c r="L30" s="228" t="str">
        <f>IF(K30="a",J26,IF(K30="b",J34,""))</f>
        <v xml:space="preserve">SALAZAR B NICOLAS </v>
      </c>
      <c r="M30" s="248"/>
      <c r="N30" s="228"/>
      <c r="O30" s="241"/>
      <c r="P30" s="223"/>
      <c r="Q30" s="163"/>
      <c r="R30" s="69"/>
    </row>
    <row r="31" spans="1:18" s="70" customFormat="1" ht="9.6" customHeight="1">
      <c r="A31" s="226">
        <v>7</v>
      </c>
      <c r="B31" s="217" t="str">
        <f>IF($D31="","",IF(VLOOKUP($D31,'[5]Prep. Principal D'!$A$12:$U$27,15)="DA",,VLOOKUP($D31,'[5]Prep. Principal D'!$A$12:$U$27,15)))</f>
        <v/>
      </c>
      <c r="C31" s="217" t="str">
        <f>IF($D31="","",VLOOKUP($D31,'[5]Prep. Principal D'!$A$12:$U$27,13))</f>
        <v/>
      </c>
      <c r="D31" s="239"/>
      <c r="E31" s="228" t="str">
        <f>UPPER(IF($D31="","",VLOOKUP($D31,'[5]Prep. Principal D'!$A$7:$U$27,2)))</f>
        <v/>
      </c>
      <c r="F31" s="228"/>
      <c r="G31" s="236"/>
      <c r="H31" s="237" t="str">
        <f>IF($D31="","",VLOOKUP($D31,'[5]Prep. Principal D'!$A$12:$U$27,3))</f>
        <v/>
      </c>
      <c r="I31" s="222"/>
      <c r="J31" s="223"/>
      <c r="K31" s="241"/>
      <c r="L31" s="240" t="s">
        <v>64</v>
      </c>
      <c r="M31" s="229"/>
      <c r="N31" s="242"/>
      <c r="O31" s="241"/>
      <c r="P31" s="223"/>
      <c r="Q31" s="163"/>
      <c r="R31" s="69"/>
    </row>
    <row r="32" spans="1:18" s="70" customFormat="1" ht="9.6" customHeight="1">
      <c r="A32" s="225"/>
      <c r="B32" s="225"/>
      <c r="C32" s="225"/>
      <c r="D32" s="226"/>
      <c r="E32" s="228" t="str">
        <f>UPPER(IF($D31="","",VLOOKUP($D31,'[5]Prep. Principal D'!$A$7:$U$27,7)))</f>
        <v/>
      </c>
      <c r="F32" s="228"/>
      <c r="G32" s="236"/>
      <c r="H32" s="237" t="str">
        <f>IF($D31="","",VLOOKUP($D31,'[5]Prep. Principal D'!$A$12:$U$27,8))</f>
        <v/>
      </c>
      <c r="I32" s="248"/>
      <c r="J32" s="228"/>
      <c r="K32" s="241"/>
      <c r="L32" s="223"/>
      <c r="M32" s="229"/>
      <c r="N32" s="228"/>
      <c r="O32" s="241"/>
      <c r="P32" s="223"/>
      <c r="Q32" s="163"/>
      <c r="R32" s="69"/>
    </row>
    <row r="33" spans="1:18" s="70" customFormat="1" ht="9.6" customHeight="1">
      <c r="A33" s="230"/>
      <c r="B33" s="230"/>
      <c r="C33" s="230"/>
      <c r="D33" s="245"/>
      <c r="E33" s="231"/>
      <c r="F33" s="231"/>
      <c r="G33" s="232"/>
      <c r="H33" s="233"/>
      <c r="I33" s="222"/>
      <c r="J33" s="228" t="str">
        <f>IF(I34="a",E31,IF(I34="b",E35,""))</f>
        <v>GRISALES MATEO</v>
      </c>
      <c r="K33" s="247"/>
      <c r="L33" s="223"/>
      <c r="M33" s="229"/>
      <c r="N33" s="228"/>
      <c r="O33" s="241"/>
      <c r="P33" s="223"/>
      <c r="Q33" s="163"/>
      <c r="R33" s="69"/>
    </row>
    <row r="34" spans="1:18" s="70" customFormat="1" ht="9.6" customHeight="1">
      <c r="A34" s="226"/>
      <c r="B34" s="226"/>
      <c r="C34" s="226"/>
      <c r="D34" s="246"/>
      <c r="E34" s="228"/>
      <c r="F34" s="228"/>
      <c r="G34" s="236"/>
      <c r="H34" s="237"/>
      <c r="I34" s="222" t="s">
        <v>18</v>
      </c>
      <c r="J34" s="228" t="str">
        <f>IF(I34="a",E32,IF(I34="b",E36,""))</f>
        <v xml:space="preserve">SALAZAR B NICOLAS </v>
      </c>
      <c r="K34" s="248"/>
      <c r="L34" s="228"/>
      <c r="M34" s="229"/>
      <c r="N34" s="228"/>
      <c r="O34" s="241"/>
      <c r="P34" s="223"/>
      <c r="Q34" s="163"/>
      <c r="R34" s="69"/>
    </row>
    <row r="35" spans="1:18" s="70" customFormat="1" ht="9.6" customHeight="1">
      <c r="A35" s="226">
        <v>8</v>
      </c>
      <c r="B35" s="217" t="str">
        <f>IF($D35="","",IF(VLOOKUP($D35,'[5]Prep. Principal D'!$A$12:$U$27,15)="DA",,VLOOKUP($D35,'[5]Prep. Principal D'!$A$12:$U$27,15)))</f>
        <v>MD</v>
      </c>
      <c r="C35" s="217" t="str">
        <f>IF($D35="","",VLOOKUP($D35,'[5]Prep. Principal D'!$A$12:$U$27,13))</f>
        <v/>
      </c>
      <c r="D35" s="239">
        <v>7</v>
      </c>
      <c r="E35" s="228" t="str">
        <f>UPPER(IF($D35="","",VLOOKUP($D35,'[5]Prep. Principal D'!$A$7:$U$27,2)))</f>
        <v>GRISALES MATEO</v>
      </c>
      <c r="F35" s="228"/>
      <c r="G35" s="236"/>
      <c r="H35" s="237" t="str">
        <f>IF($D35="","",VLOOKUP($D35,'[5]Prep. Principal D'!$A$12:$U$27,3))</f>
        <v>QUI</v>
      </c>
      <c r="I35" s="222"/>
      <c r="J35" s="240"/>
      <c r="K35" s="229"/>
      <c r="L35" s="242"/>
      <c r="M35" s="235"/>
      <c r="N35" s="228"/>
      <c r="O35" s="241"/>
      <c r="P35" s="223"/>
      <c r="Q35" s="163"/>
      <c r="R35" s="69"/>
    </row>
    <row r="36" spans="1:18" s="70" customFormat="1" ht="9.6" customHeight="1">
      <c r="A36" s="225"/>
      <c r="B36" s="225"/>
      <c r="C36" s="225"/>
      <c r="D36" s="226"/>
      <c r="E36" s="228" t="str">
        <f>UPPER(IF($D35="","",VLOOKUP($D35,'[5]Prep. Principal D'!$A$7:$U$27,7)))</f>
        <v xml:space="preserve">SALAZAR B NICOLAS </v>
      </c>
      <c r="F36" s="228"/>
      <c r="G36" s="236"/>
      <c r="H36" s="237" t="str">
        <f>IF($D35="","",VLOOKUP($D35,'[5]Prep. Principal D'!$A$12:$U$27,8))</f>
        <v>QUI</v>
      </c>
      <c r="I36" s="227"/>
      <c r="J36" s="228"/>
      <c r="K36" s="229"/>
      <c r="L36" s="243"/>
      <c r="M36" s="244"/>
      <c r="N36" s="228"/>
      <c r="O36" s="241"/>
      <c r="P36" s="223"/>
      <c r="Q36" s="163"/>
      <c r="R36" s="69"/>
    </row>
    <row r="37" spans="1:18" s="70" customFormat="1" ht="9.6" customHeight="1">
      <c r="A37" s="230"/>
      <c r="B37" s="230"/>
      <c r="C37" s="230"/>
      <c r="D37" s="245"/>
      <c r="E37" s="231"/>
      <c r="F37" s="231"/>
      <c r="G37" s="232"/>
      <c r="H37" s="233"/>
      <c r="I37" s="234"/>
      <c r="J37" s="223"/>
      <c r="K37" s="224"/>
      <c r="L37" s="228"/>
      <c r="M37" s="229"/>
      <c r="N37" s="229"/>
      <c r="O37" s="241"/>
      <c r="P37" s="219" t="str">
        <f>IF(O38="a",N21,IF(O38="b",N53,""))</f>
        <v>GIRALDO DIEGO A</v>
      </c>
      <c r="Q37" s="163"/>
      <c r="R37" s="69"/>
    </row>
    <row r="38" spans="1:18" s="70" customFormat="1" ht="9.6" customHeight="1">
      <c r="A38" s="226"/>
      <c r="B38" s="226"/>
      <c r="C38" s="226"/>
      <c r="D38" s="246"/>
      <c r="E38" s="228"/>
      <c r="F38" s="228"/>
      <c r="G38" s="236"/>
      <c r="H38" s="237"/>
      <c r="I38" s="222"/>
      <c r="J38" s="223"/>
      <c r="K38" s="224"/>
      <c r="L38" s="228"/>
      <c r="M38" s="229"/>
      <c r="N38" s="237"/>
      <c r="O38" s="241" t="s">
        <v>21</v>
      </c>
      <c r="P38" s="219" t="str">
        <f>IF(O38="a",N22,IF(O38="b",N54,""))</f>
        <v>RODAS JUAN PABLO</v>
      </c>
      <c r="Q38" s="97"/>
      <c r="R38" s="69"/>
    </row>
    <row r="39" spans="1:18" s="70" customFormat="1" ht="9.6" customHeight="1">
      <c r="A39" s="226">
        <v>9</v>
      </c>
      <c r="B39" s="217" t="str">
        <f>IF($D39="","",IF(VLOOKUP($D39,'[5]Prep. Principal D'!$A$12:$U$27,15)="DA",,VLOOKUP($D39,'[5]Prep. Principal D'!$A$12:$U$27,15)))</f>
        <v>MD</v>
      </c>
      <c r="C39" s="217" t="str">
        <f>IF($D39="","",VLOOKUP($D39,'[5]Prep. Principal D'!$A$12:$U$27,13))</f>
        <v/>
      </c>
      <c r="D39" s="239">
        <v>8</v>
      </c>
      <c r="E39" s="228" t="str">
        <f>UPPER(IF($D39="","",VLOOKUP($D39,'[5]Prep. Principal D'!$A$7:$U$27,2)))</f>
        <v>HERRERA DAVID A</v>
      </c>
      <c r="F39" s="228"/>
      <c r="G39" s="236"/>
      <c r="H39" s="237" t="str">
        <f>IF($D39="","",VLOOKUP($D39,'[5]Prep. Principal D'!$A$12:$U$27,3))</f>
        <v>ATL</v>
      </c>
      <c r="I39" s="222"/>
      <c r="J39" s="223"/>
      <c r="K39" s="224"/>
      <c r="L39" s="223"/>
      <c r="M39" s="224"/>
      <c r="N39" s="223"/>
      <c r="O39" s="241"/>
      <c r="P39" s="376" t="s">
        <v>169</v>
      </c>
      <c r="Q39" s="163"/>
      <c r="R39" s="69"/>
    </row>
    <row r="40" spans="1:18" s="70" customFormat="1" ht="9.6" customHeight="1">
      <c r="A40" s="225"/>
      <c r="B40" s="225"/>
      <c r="C40" s="225"/>
      <c r="D40" s="226"/>
      <c r="E40" s="228" t="str">
        <f>UPPER(IF($D39="","",VLOOKUP($D39,'[5]Prep. Principal D'!$A$7:$U$27,7)))</f>
        <v>MEJIA CARLOS J</v>
      </c>
      <c r="F40" s="228"/>
      <c r="G40" s="236"/>
      <c r="H40" s="237" t="str">
        <f>IF($D39="","",VLOOKUP($D39,'[5]Prep. Principal D'!$A$12:$U$27,8))</f>
        <v>ATL</v>
      </c>
      <c r="I40" s="227"/>
      <c r="J40" s="228"/>
      <c r="K40" s="229"/>
      <c r="L40" s="223"/>
      <c r="M40" s="224"/>
      <c r="N40" s="223"/>
      <c r="O40" s="241"/>
      <c r="P40" s="243"/>
      <c r="Q40" s="249"/>
      <c r="R40" s="69"/>
    </row>
    <row r="41" spans="1:18" s="70" customFormat="1" ht="9.6" customHeight="1">
      <c r="A41" s="230"/>
      <c r="B41" s="230"/>
      <c r="C41" s="230"/>
      <c r="D41" s="245"/>
      <c r="E41" s="231"/>
      <c r="F41" s="231"/>
      <c r="G41" s="232"/>
      <c r="H41" s="233"/>
      <c r="I41" s="234"/>
      <c r="J41" s="228" t="str">
        <f>IF(I42="a",E39,IF(I42="b",E43,""))</f>
        <v>HERRERA DAVID A</v>
      </c>
      <c r="K41" s="235"/>
      <c r="L41" s="223"/>
      <c r="M41" s="224"/>
      <c r="N41" s="223"/>
      <c r="O41" s="241"/>
      <c r="P41" s="223"/>
      <c r="Q41" s="163"/>
      <c r="R41" s="69"/>
    </row>
    <row r="42" spans="1:18" s="70" customFormat="1" ht="9.6" customHeight="1">
      <c r="A42" s="226"/>
      <c r="B42" s="226"/>
      <c r="C42" s="226"/>
      <c r="D42" s="246"/>
      <c r="E42" s="228"/>
      <c r="F42" s="228"/>
      <c r="G42" s="236"/>
      <c r="H42" s="237"/>
      <c r="I42" s="222" t="s">
        <v>23</v>
      </c>
      <c r="J42" s="228" t="str">
        <f>IF(I42="a",E40,IF(I42="b",E44,""))</f>
        <v>MEJIA CARLOS J</v>
      </c>
      <c r="K42" s="238"/>
      <c r="L42" s="228"/>
      <c r="M42" s="229"/>
      <c r="N42" s="223"/>
      <c r="O42" s="241"/>
      <c r="P42" s="223"/>
      <c r="Q42" s="163"/>
      <c r="R42" s="69"/>
    </row>
    <row r="43" spans="1:18" s="70" customFormat="1" ht="9.6" customHeight="1">
      <c r="A43" s="226">
        <v>10</v>
      </c>
      <c r="B43" s="217" t="str">
        <f>IF($D43="","",IF(VLOOKUP($D43,'[5]Prep. Principal D'!$A$12:$U$27,15)="DA",,VLOOKUP($D43,'[5]Prep. Principal D'!$A$12:$U$27,15)))</f>
        <v/>
      </c>
      <c r="C43" s="217" t="str">
        <f>IF($D43="","",VLOOKUP($D43,'[5]Prep. Principal D'!$A$12:$U$27,13))</f>
        <v/>
      </c>
      <c r="D43" s="239"/>
      <c r="E43" s="228" t="str">
        <f>UPPER(IF($D43="","",VLOOKUP($D43,'[5]Prep. Principal D'!$A$7:$U$27,2)))</f>
        <v/>
      </c>
      <c r="F43" s="228"/>
      <c r="G43" s="236"/>
      <c r="H43" s="237" t="str">
        <f>IF($D43="","",VLOOKUP($D43,'[5]Prep. Principal D'!$A$12:$U$27,3))</f>
        <v/>
      </c>
      <c r="I43" s="222"/>
      <c r="J43" s="240"/>
      <c r="K43" s="241"/>
      <c r="L43" s="242"/>
      <c r="M43" s="235"/>
      <c r="N43" s="223"/>
      <c r="O43" s="241"/>
      <c r="P43" s="223"/>
      <c r="Q43" s="163"/>
      <c r="R43" s="69"/>
    </row>
    <row r="44" spans="1:18" s="70" customFormat="1" ht="9.6" customHeight="1">
      <c r="A44" s="225"/>
      <c r="B44" s="225"/>
      <c r="C44" s="225"/>
      <c r="D44" s="226"/>
      <c r="E44" s="228" t="str">
        <f>UPPER(IF($D43="","",VLOOKUP($D43,'[5]Prep. Principal D'!$A$7:$U$27,7)))</f>
        <v/>
      </c>
      <c r="F44" s="228"/>
      <c r="G44" s="236"/>
      <c r="H44" s="237" t="str">
        <f>IF($D43="","",VLOOKUP($D43,'[5]Prep. Principal D'!$A$12:$U$27,8))</f>
        <v/>
      </c>
      <c r="I44" s="227"/>
      <c r="J44" s="228"/>
      <c r="K44" s="241"/>
      <c r="L44" s="243"/>
      <c r="M44" s="244"/>
      <c r="N44" s="223"/>
      <c r="O44" s="241"/>
      <c r="P44" s="223"/>
      <c r="Q44" s="163"/>
      <c r="R44" s="69"/>
    </row>
    <row r="45" spans="1:18" s="70" customFormat="1" ht="9.6" customHeight="1">
      <c r="A45" s="230"/>
      <c r="B45" s="230"/>
      <c r="C45" s="230"/>
      <c r="D45" s="245"/>
      <c r="E45" s="231"/>
      <c r="F45" s="231"/>
      <c r="G45" s="232"/>
      <c r="H45" s="233"/>
      <c r="I45" s="234"/>
      <c r="J45" s="223"/>
      <c r="K45" s="241"/>
      <c r="L45" s="228" t="str">
        <f>IF(K46="a",J41,IF(K46="b",J49,""))</f>
        <v>HERRERA DAVID A</v>
      </c>
      <c r="M45" s="229"/>
      <c r="N45" s="223"/>
      <c r="O45" s="241"/>
      <c r="P45" s="223"/>
      <c r="Q45" s="163"/>
      <c r="R45" s="69"/>
    </row>
    <row r="46" spans="1:18" s="70" customFormat="1" ht="9.6" customHeight="1">
      <c r="A46" s="226"/>
      <c r="B46" s="226"/>
      <c r="C46" s="226"/>
      <c r="D46" s="246"/>
      <c r="E46" s="228"/>
      <c r="F46" s="228"/>
      <c r="G46" s="236"/>
      <c r="H46" s="237"/>
      <c r="I46" s="222"/>
      <c r="J46" s="223"/>
      <c r="K46" s="241" t="s">
        <v>23</v>
      </c>
      <c r="L46" s="228" t="str">
        <f>IF(K46="a",J42,IF(K46="b",J50,""))</f>
        <v>MEJIA CARLOS J</v>
      </c>
      <c r="M46" s="238"/>
      <c r="N46" s="228"/>
      <c r="O46" s="241"/>
      <c r="P46" s="223"/>
      <c r="Q46" s="163"/>
      <c r="R46" s="69"/>
    </row>
    <row r="47" spans="1:18" s="70" customFormat="1" ht="9.6" customHeight="1">
      <c r="A47" s="226">
        <v>11</v>
      </c>
      <c r="B47" s="217" t="str">
        <f>IF($D47="","",IF(VLOOKUP($D47,'[5]Prep. Principal D'!$A$12:$U$27,15)="DA",,VLOOKUP($D47,'[5]Prep. Principal D'!$A$12:$U$27,15)))</f>
        <v/>
      </c>
      <c r="C47" s="217" t="str">
        <f>IF($D47="","",VLOOKUP($D47,'[5]Prep. Principal D'!$A$12:$U$27,13))</f>
        <v/>
      </c>
      <c r="D47" s="239"/>
      <c r="E47" s="228" t="str">
        <f>UPPER(IF($D47="","",VLOOKUP($D47,'[5]Prep. Principal D'!$A$7:$U$27,2)))</f>
        <v/>
      </c>
      <c r="F47" s="228"/>
      <c r="G47" s="236"/>
      <c r="H47" s="237" t="str">
        <f>IF($D47="","",VLOOKUP($D47,'[5]Prep. Principal D'!$A$12:$U$27,3))</f>
        <v/>
      </c>
      <c r="I47" s="222"/>
      <c r="J47" s="223"/>
      <c r="K47" s="241"/>
      <c r="L47" s="240" t="s">
        <v>55</v>
      </c>
      <c r="M47" s="241"/>
      <c r="N47" s="242"/>
      <c r="O47" s="241"/>
      <c r="P47" s="223"/>
      <c r="Q47" s="163"/>
      <c r="R47" s="69"/>
    </row>
    <row r="48" spans="1:18" s="70" customFormat="1" ht="9.6" customHeight="1">
      <c r="A48" s="225"/>
      <c r="B48" s="225"/>
      <c r="C48" s="225"/>
      <c r="D48" s="226"/>
      <c r="E48" s="228" t="str">
        <f>UPPER(IF($D47="","",VLOOKUP($D47,'[5]Prep. Principal D'!$A$7:$U$27,7)))</f>
        <v/>
      </c>
      <c r="F48" s="228"/>
      <c r="G48" s="236"/>
      <c r="H48" s="237" t="str">
        <f>IF($D47="","",VLOOKUP($D47,'[5]Prep. Principal D'!$A$12:$U$27,8))</f>
        <v/>
      </c>
      <c r="I48" s="227"/>
      <c r="J48" s="228"/>
      <c r="K48" s="241"/>
      <c r="L48" s="223"/>
      <c r="M48" s="241"/>
      <c r="N48" s="228"/>
      <c r="O48" s="241"/>
      <c r="P48" s="223"/>
      <c r="Q48" s="163"/>
      <c r="R48" s="69"/>
    </row>
    <row r="49" spans="1:18" s="70" customFormat="1" ht="9.6" customHeight="1">
      <c r="A49" s="230"/>
      <c r="B49" s="230"/>
      <c r="C49" s="230"/>
      <c r="D49" s="230"/>
      <c r="E49" s="231"/>
      <c r="F49" s="231"/>
      <c r="G49" s="232"/>
      <c r="H49" s="233"/>
      <c r="I49" s="234"/>
      <c r="J49" s="219" t="str">
        <f>IF(I50="a",E47,IF(I50="b",E51,""))</f>
        <v>LOPEZ JAVIER A</v>
      </c>
      <c r="K49" s="247"/>
      <c r="L49" s="223"/>
      <c r="M49" s="241"/>
      <c r="N49" s="228"/>
      <c r="O49" s="241"/>
      <c r="P49" s="223"/>
      <c r="Q49" s="163"/>
      <c r="R49" s="69"/>
    </row>
    <row r="50" spans="1:18" s="70" customFormat="1" ht="9.6" customHeight="1">
      <c r="A50" s="226"/>
      <c r="B50" s="226"/>
      <c r="C50" s="226"/>
      <c r="D50" s="226"/>
      <c r="E50" s="228"/>
      <c r="F50" s="228"/>
      <c r="G50" s="236"/>
      <c r="H50" s="237"/>
      <c r="I50" s="222" t="s">
        <v>18</v>
      </c>
      <c r="J50" s="219" t="str">
        <f>IF(I50="a",E48,IF(I50="b",E52,""))</f>
        <v>SANCHEZ SAMUEL E</v>
      </c>
      <c r="K50" s="248"/>
      <c r="L50" s="228"/>
      <c r="M50" s="241"/>
      <c r="N50" s="228"/>
      <c r="O50" s="241"/>
      <c r="P50" s="223"/>
      <c r="Q50" s="163"/>
      <c r="R50" s="69"/>
    </row>
    <row r="51" spans="1:18" s="70" customFormat="1" ht="9.6" customHeight="1">
      <c r="A51" s="216">
        <v>12</v>
      </c>
      <c r="B51" s="217" t="str">
        <f>IF($D51="","",IF(VLOOKUP($D51,'[5]Prep. Principal D'!$A$12:$U$27,15)="DA",,VLOOKUP($D51,'[5]Prep. Principal D'!$A$12:$U$27,15)))</f>
        <v>MD</v>
      </c>
      <c r="C51" s="217">
        <f>IF($D51="","",VLOOKUP($D51,'[5]Prep. Principal D'!$A$12:$U$27,13))</f>
        <v>169</v>
      </c>
      <c r="D51" s="218">
        <v>4</v>
      </c>
      <c r="E51" s="219" t="str">
        <f>UPPER(IF($D51="","",VLOOKUP($D51,'[5]Prep. Principal D'!$A$7:$U$27,2)))</f>
        <v>LOPEZ JAVIER A</v>
      </c>
      <c r="F51" s="219"/>
      <c r="G51" s="220"/>
      <c r="H51" s="221" t="str">
        <f>IF($D51="","",VLOOKUP($D51,'[5]Prep. Principal D'!$A$12:$U$27,3))</f>
        <v>CAS</v>
      </c>
      <c r="I51" s="222"/>
      <c r="J51" s="240"/>
      <c r="K51" s="229"/>
      <c r="L51" s="242"/>
      <c r="M51" s="247"/>
      <c r="N51" s="228"/>
      <c r="O51" s="241"/>
      <c r="P51" s="223"/>
      <c r="Q51" s="163"/>
      <c r="R51" s="69"/>
    </row>
    <row r="52" spans="1:18" s="70" customFormat="1" ht="9.6" customHeight="1">
      <c r="A52" s="225"/>
      <c r="B52" s="225"/>
      <c r="C52" s="225"/>
      <c r="D52" s="226"/>
      <c r="E52" s="219" t="str">
        <f>UPPER(IF($D51="","",VLOOKUP($D51,'[5]Prep. Principal D'!$A$7:$U$27,7)))</f>
        <v>SANCHEZ SAMUEL E</v>
      </c>
      <c r="F52" s="219"/>
      <c r="G52" s="220"/>
      <c r="H52" s="221" t="str">
        <f>IF($D51="","",VLOOKUP($D51,'[5]Prep. Principal D'!$A$12:$U$27,8))</f>
        <v>CAS</v>
      </c>
      <c r="I52" s="227"/>
      <c r="J52" s="228"/>
      <c r="K52" s="229"/>
      <c r="L52" s="243"/>
      <c r="M52" s="227"/>
      <c r="N52" s="228"/>
      <c r="O52" s="241"/>
      <c r="P52" s="223"/>
      <c r="Q52" s="163"/>
      <c r="R52" s="69"/>
    </row>
    <row r="53" spans="1:18" s="70" customFormat="1" ht="9.6" customHeight="1">
      <c r="A53" s="230"/>
      <c r="B53" s="230"/>
      <c r="C53" s="230"/>
      <c r="D53" s="230"/>
      <c r="E53" s="231"/>
      <c r="F53" s="231"/>
      <c r="G53" s="232"/>
      <c r="H53" s="233"/>
      <c r="I53" s="234"/>
      <c r="J53" s="223"/>
      <c r="K53" s="224"/>
      <c r="L53" s="228"/>
      <c r="M53" s="241"/>
      <c r="N53" s="219" t="str">
        <f>IF(M54="a",L45,IF(M54="b",L61,""))</f>
        <v>GIRALDO DIEGO A</v>
      </c>
      <c r="O53" s="241"/>
      <c r="P53" s="223"/>
      <c r="Q53" s="163"/>
      <c r="R53" s="69"/>
    </row>
    <row r="54" spans="1:18" s="70" customFormat="1" ht="9.6" customHeight="1">
      <c r="A54" s="226"/>
      <c r="B54" s="226"/>
      <c r="C54" s="226"/>
      <c r="D54" s="226"/>
      <c r="E54" s="228"/>
      <c r="F54" s="228"/>
      <c r="G54" s="236"/>
      <c r="H54" s="237"/>
      <c r="I54" s="222"/>
      <c r="J54" s="223"/>
      <c r="K54" s="224"/>
      <c r="L54" s="228"/>
      <c r="M54" s="241" t="s">
        <v>21</v>
      </c>
      <c r="N54" s="219" t="str">
        <f>IF(M54="a",L46,IF(M54="b",L62,""))</f>
        <v>RODAS JUAN PABLO</v>
      </c>
      <c r="O54" s="248"/>
      <c r="P54" s="228"/>
      <c r="Q54" s="163"/>
      <c r="R54" s="69"/>
    </row>
    <row r="55" spans="1:18" s="70" customFormat="1" ht="9.6" customHeight="1">
      <c r="A55" s="226">
        <v>13</v>
      </c>
      <c r="B55" s="217" t="str">
        <f>IF($D55="","",IF(VLOOKUP($D55,'[5]Prep. Principal D'!$A$12:$U$27,15)="DA",,VLOOKUP($D55,'[5]Prep. Principal D'!$A$12:$U$27,15)))</f>
        <v>MD</v>
      </c>
      <c r="C55" s="217" t="str">
        <f>IF($D55="","",VLOOKUP($D55,'[5]Prep. Principal D'!$A$12:$U$27,13))</f>
        <v/>
      </c>
      <c r="D55" s="239">
        <v>6</v>
      </c>
      <c r="E55" s="228" t="str">
        <f>UPPER(IF($D55="","",VLOOKUP($D55,'[5]Prep. Principal D'!$A$7:$U$27,2)))</f>
        <v>GOMEZ JORGE ANDRES</v>
      </c>
      <c r="F55" s="228"/>
      <c r="G55" s="236"/>
      <c r="H55" s="237" t="str">
        <f>IF($D55="","",VLOOKUP($D55,'[5]Prep. Principal D'!$A$12:$U$27,3))</f>
        <v>BOG</v>
      </c>
      <c r="I55" s="222"/>
      <c r="J55" s="223"/>
      <c r="K55" s="224"/>
      <c r="L55" s="223"/>
      <c r="M55" s="241"/>
      <c r="N55" s="240" t="s">
        <v>30</v>
      </c>
      <c r="O55" s="229"/>
      <c r="P55" s="223"/>
      <c r="Q55" s="68"/>
      <c r="R55" s="69"/>
    </row>
    <row r="56" spans="1:18" s="70" customFormat="1" ht="9.6" customHeight="1">
      <c r="A56" s="225"/>
      <c r="B56" s="225"/>
      <c r="C56" s="225"/>
      <c r="D56" s="226"/>
      <c r="E56" s="228" t="str">
        <f>UPPER(IF($D55="","",VLOOKUP($D55,'[5]Prep. Principal D'!$A$7:$U$27,7)))</f>
        <v>ORDUZ DIEGO</v>
      </c>
      <c r="F56" s="228"/>
      <c r="G56" s="236"/>
      <c r="H56" s="237" t="str">
        <f>IF($D55="","",VLOOKUP($D55,'[5]Prep. Principal D'!$A$12:$U$27,8))</f>
        <v>BOG</v>
      </c>
      <c r="I56" s="227"/>
      <c r="J56" s="228"/>
      <c r="K56" s="229"/>
      <c r="L56" s="223"/>
      <c r="M56" s="241"/>
      <c r="N56" s="223"/>
      <c r="O56" s="229"/>
      <c r="P56" s="223"/>
      <c r="Q56" s="68"/>
      <c r="R56" s="69"/>
    </row>
    <row r="57" spans="1:18" s="70" customFormat="1" ht="9.6" customHeight="1">
      <c r="A57" s="230"/>
      <c r="B57" s="230"/>
      <c r="C57" s="230"/>
      <c r="D57" s="245"/>
      <c r="E57" s="231"/>
      <c r="F57" s="231"/>
      <c r="G57" s="232"/>
      <c r="H57" s="233"/>
      <c r="I57" s="234"/>
      <c r="J57" s="228" t="str">
        <f>IF(I58="a",E55,IF(I58="b",E59,""))</f>
        <v>GOMEZ JORGE ANDRES</v>
      </c>
      <c r="K57" s="235"/>
      <c r="L57" s="223"/>
      <c r="M57" s="241"/>
      <c r="N57" s="223"/>
      <c r="O57" s="229"/>
      <c r="P57" s="223"/>
      <c r="Q57" s="68"/>
      <c r="R57" s="69"/>
    </row>
    <row r="58" spans="1:18" s="70" customFormat="1" ht="9.6" customHeight="1">
      <c r="A58" s="226"/>
      <c r="B58" s="226"/>
      <c r="C58" s="226"/>
      <c r="D58" s="246"/>
      <c r="E58" s="228"/>
      <c r="F58" s="228"/>
      <c r="G58" s="236"/>
      <c r="H58" s="237"/>
      <c r="I58" s="222" t="s">
        <v>23</v>
      </c>
      <c r="J58" s="228" t="str">
        <f>IF(I58="a",E56,IF(I58="b",E60,""))</f>
        <v>ORDUZ DIEGO</v>
      </c>
      <c r="K58" s="238"/>
      <c r="L58" s="228"/>
      <c r="M58" s="241"/>
      <c r="N58" s="223"/>
      <c r="O58" s="229"/>
      <c r="P58" s="223"/>
      <c r="Q58" s="68"/>
      <c r="R58" s="69"/>
    </row>
    <row r="59" spans="1:18" s="70" customFormat="1" ht="9.6" customHeight="1">
      <c r="A59" s="226">
        <v>14</v>
      </c>
      <c r="B59" s="217" t="str">
        <f>IF($D59="","",IF(VLOOKUP($D59,'[5]Prep. Principal D'!$A$12:$U$27,15)="DA",,VLOOKUP($D59,'[5]Prep. Principal D'!$A$12:$U$27,15)))</f>
        <v>MD</v>
      </c>
      <c r="C59" s="217">
        <f>IF($D59="","",VLOOKUP($D59,'[5]Prep. Principal D'!$A$12:$U$27,13))</f>
        <v>184</v>
      </c>
      <c r="D59" s="239">
        <v>5</v>
      </c>
      <c r="E59" s="228" t="str">
        <f>UPPER(IF($D59="","",VLOOKUP($D59,'[5]Prep. Principal D'!$A$7:$U$27,2)))</f>
        <v>LIZARAZO HAROLD S</v>
      </c>
      <c r="F59" s="228"/>
      <c r="G59" s="236"/>
      <c r="H59" s="237" t="str">
        <f>IF($D59="","",VLOOKUP($D59,'[5]Prep. Principal D'!$A$12:$U$27,3))</f>
        <v>BOY</v>
      </c>
      <c r="I59" s="222"/>
      <c r="J59" s="240" t="s">
        <v>61</v>
      </c>
      <c r="K59" s="241"/>
      <c r="L59" s="242"/>
      <c r="M59" s="247"/>
      <c r="N59" s="223"/>
      <c r="O59" s="229"/>
      <c r="P59" s="223"/>
      <c r="Q59" s="68"/>
      <c r="R59" s="69"/>
    </row>
    <row r="60" spans="1:18" s="70" customFormat="1" ht="9.6" customHeight="1">
      <c r="A60" s="225"/>
      <c r="B60" s="225"/>
      <c r="C60" s="225"/>
      <c r="D60" s="226"/>
      <c r="E60" s="228" t="str">
        <f>UPPER(IF($D59="","",VLOOKUP($D59,'[5]Prep. Principal D'!$A$7:$U$27,7)))</f>
        <v>SANDOVAL JUAN P</v>
      </c>
      <c r="F60" s="228"/>
      <c r="G60" s="236"/>
      <c r="H60" s="237" t="str">
        <f>IF($D59="","",VLOOKUP($D59,'[5]Prep. Principal D'!$A$12:$U$27,8))</f>
        <v>BOY</v>
      </c>
      <c r="I60" s="227"/>
      <c r="J60" s="228"/>
      <c r="K60" s="241"/>
      <c r="L60" s="243"/>
      <c r="M60" s="227"/>
      <c r="N60" s="223"/>
      <c r="O60" s="229"/>
      <c r="P60" s="223"/>
      <c r="Q60" s="68"/>
      <c r="R60" s="69"/>
    </row>
    <row r="61" spans="1:18" s="70" customFormat="1" ht="9.6" customHeight="1">
      <c r="A61" s="230"/>
      <c r="B61" s="230"/>
      <c r="C61" s="230"/>
      <c r="D61" s="245"/>
      <c r="E61" s="231"/>
      <c r="F61" s="231"/>
      <c r="G61" s="232"/>
      <c r="H61" s="233"/>
      <c r="I61" s="234"/>
      <c r="J61" s="223"/>
      <c r="K61" s="241"/>
      <c r="L61" s="219" t="str">
        <f>IF(K62="a",J57,IF(K62="b",J65,""))</f>
        <v>GIRALDO DIEGO A</v>
      </c>
      <c r="M61" s="241"/>
      <c r="N61" s="223"/>
      <c r="O61" s="229"/>
      <c r="P61" s="223"/>
      <c r="Q61" s="68"/>
      <c r="R61" s="69"/>
    </row>
    <row r="62" spans="1:18" s="70" customFormat="1" ht="9.6" customHeight="1">
      <c r="A62" s="226"/>
      <c r="B62" s="226"/>
      <c r="C62" s="226"/>
      <c r="D62" s="246"/>
      <c r="E62" s="228"/>
      <c r="F62" s="228"/>
      <c r="G62" s="236"/>
      <c r="H62" s="237"/>
      <c r="I62" s="222"/>
      <c r="J62" s="223"/>
      <c r="K62" s="241" t="s">
        <v>21</v>
      </c>
      <c r="L62" s="219" t="str">
        <f>IF(K62="a",J58,IF(K62="b",J66,""))</f>
        <v>RODAS JUAN PABLO</v>
      </c>
      <c r="M62" s="248"/>
      <c r="N62" s="228"/>
      <c r="O62" s="229"/>
      <c r="P62" s="223"/>
      <c r="Q62" s="68"/>
      <c r="R62" s="69"/>
    </row>
    <row r="63" spans="1:18" s="70" customFormat="1" ht="9.6" customHeight="1">
      <c r="A63" s="226">
        <v>15</v>
      </c>
      <c r="B63" s="217" t="str">
        <f>IF($D63="","",IF(VLOOKUP($D63,'[5]Prep. Principal D'!$A$12:$U$27,15)="DA",,VLOOKUP($D63,'[5]Prep. Principal D'!$A$12:$U$27,15)))</f>
        <v/>
      </c>
      <c r="C63" s="217" t="str">
        <f>IF($D63="","",VLOOKUP($D63,'[5]Prep. Principal D'!$A$12:$U$27,13))</f>
        <v/>
      </c>
      <c r="D63" s="239"/>
      <c r="E63" s="228" t="str">
        <f>UPPER(IF($D63="","",VLOOKUP($D63,'[5]Prep. Principal D'!$A$7:$U$27,2)))</f>
        <v/>
      </c>
      <c r="F63" s="228"/>
      <c r="G63" s="236"/>
      <c r="H63" s="237" t="str">
        <f>IF($D63="","",VLOOKUP($D63,'[5]Prep. Principal D'!$A$12:$U$27,3))</f>
        <v/>
      </c>
      <c r="I63" s="222"/>
      <c r="J63" s="223"/>
      <c r="K63" s="241"/>
      <c r="L63" s="240" t="s">
        <v>59</v>
      </c>
      <c r="M63" s="229"/>
      <c r="N63" s="242"/>
      <c r="O63" s="229"/>
      <c r="P63" s="223"/>
      <c r="Q63" s="68"/>
      <c r="R63" s="69"/>
    </row>
    <row r="64" spans="1:18" s="70" customFormat="1" ht="9.6" customHeight="1">
      <c r="A64" s="225"/>
      <c r="B64" s="225"/>
      <c r="C64" s="225"/>
      <c r="D64" s="226"/>
      <c r="E64" s="228" t="str">
        <f>UPPER(IF($D63="","",VLOOKUP($D63,'[5]Prep. Principal D'!$A$7:$U$27,7)))</f>
        <v/>
      </c>
      <c r="F64" s="228"/>
      <c r="G64" s="236"/>
      <c r="H64" s="237" t="str">
        <f>IF($D63="","",VLOOKUP($D63,'[5]Prep. Principal D'!$A$12:$U$27,8))</f>
        <v/>
      </c>
      <c r="I64" s="227"/>
      <c r="J64" s="228"/>
      <c r="K64" s="241"/>
      <c r="L64" s="223"/>
      <c r="M64" s="229"/>
      <c r="N64" s="228"/>
      <c r="O64" s="229"/>
      <c r="P64" s="223"/>
      <c r="Q64" s="68"/>
      <c r="R64" s="69"/>
    </row>
    <row r="65" spans="1:18" s="70" customFormat="1" ht="9.6" customHeight="1">
      <c r="A65" s="230"/>
      <c r="B65" s="230"/>
      <c r="C65" s="230"/>
      <c r="D65" s="230"/>
      <c r="E65" s="250"/>
      <c r="F65" s="250"/>
      <c r="G65" s="251"/>
      <c r="H65" s="252"/>
      <c r="I65" s="234"/>
      <c r="J65" s="219" t="str">
        <f>IF(I66="a",E63,IF(I66="b",E67,""))</f>
        <v>GIRALDO DIEGO A</v>
      </c>
      <c r="K65" s="247"/>
      <c r="L65" s="223"/>
      <c r="M65" s="229"/>
      <c r="N65" s="228"/>
      <c r="O65" s="229"/>
      <c r="P65" s="223"/>
      <c r="Q65" s="68"/>
      <c r="R65" s="69"/>
    </row>
    <row r="66" spans="1:18" s="70" customFormat="1" ht="9.6" customHeight="1">
      <c r="A66" s="226"/>
      <c r="B66" s="226"/>
      <c r="C66" s="226"/>
      <c r="D66" s="226"/>
      <c r="E66" s="228"/>
      <c r="F66" s="228"/>
      <c r="G66" s="253"/>
      <c r="H66" s="237"/>
      <c r="I66" s="222" t="s">
        <v>18</v>
      </c>
      <c r="J66" s="219" t="str">
        <f>IF(I66="a",E64,IF(I66="b",E68,""))</f>
        <v>RODAS JUAN PABLO</v>
      </c>
      <c r="K66" s="248"/>
      <c r="L66" s="228"/>
      <c r="M66" s="229"/>
      <c r="N66" s="228"/>
      <c r="O66" s="229"/>
      <c r="P66" s="223"/>
      <c r="Q66" s="68"/>
      <c r="R66" s="69"/>
    </row>
    <row r="67" spans="1:18" s="70" customFormat="1" ht="9.6" customHeight="1">
      <c r="A67" s="216">
        <v>16</v>
      </c>
      <c r="B67" s="217" t="str">
        <f>IF($D67="","",IF(VLOOKUP($D67,'[5]Prep. Principal D'!$A$12:$U$27,15)="DA",,VLOOKUP($D67,'[5]Prep. Principal D'!$A$12:$U$27,15)))</f>
        <v>MD</v>
      </c>
      <c r="C67" s="217">
        <f>IF($D67="","",VLOOKUP($D67,'[5]Prep. Principal D'!$A$12:$U$27,13))</f>
        <v>69</v>
      </c>
      <c r="D67" s="218">
        <v>2</v>
      </c>
      <c r="E67" s="219" t="str">
        <f>UPPER(IF($D67="","",VLOOKUP($D67,'[5]Prep. Principal D'!$A$7:$U$27,2)))</f>
        <v>GIRALDO DIEGO A</v>
      </c>
      <c r="F67" s="219"/>
      <c r="G67" s="220"/>
      <c r="H67" s="221" t="str">
        <f>IF($D67="","",VLOOKUP($D67,'[5]Prep. Principal D'!$A$12:$U$27,3))</f>
        <v>ANT</v>
      </c>
      <c r="I67" s="222"/>
      <c r="J67" s="240"/>
      <c r="K67" s="229"/>
      <c r="L67" s="242"/>
      <c r="M67" s="235"/>
      <c r="N67" s="228"/>
      <c r="O67" s="229"/>
      <c r="P67" s="223"/>
      <c r="Q67" s="68"/>
      <c r="R67" s="69"/>
    </row>
    <row r="68" spans="1:18" s="70" customFormat="1" ht="9.6" customHeight="1">
      <c r="A68" s="225"/>
      <c r="B68" s="225"/>
      <c r="C68" s="225"/>
      <c r="D68" s="225"/>
      <c r="E68" s="254" t="str">
        <f>UPPER(IF($D67="","",VLOOKUP($D67,'[5]Prep. Principal D'!$A$7:$U$27,7)))</f>
        <v>RODAS JUAN PABLO</v>
      </c>
      <c r="F68" s="254"/>
      <c r="G68" s="255"/>
      <c r="H68" s="256" t="str">
        <f>IF($D67="","",VLOOKUP($D67,'[5]Prep. Principal D'!$A$12:$U$27,8))</f>
        <v>ANT</v>
      </c>
      <c r="I68" s="248"/>
      <c r="J68" s="228"/>
      <c r="K68" s="229"/>
      <c r="L68" s="243"/>
      <c r="M68" s="244"/>
      <c r="N68" s="228"/>
      <c r="O68" s="229"/>
      <c r="P68" s="223"/>
      <c r="Q68" s="68"/>
      <c r="R68" s="69"/>
    </row>
    <row r="69" spans="1:18" s="267" customFormat="1" ht="3" customHeight="1">
      <c r="A69" s="257"/>
      <c r="B69" s="258"/>
      <c r="C69" s="258"/>
      <c r="D69" s="259"/>
      <c r="E69" s="260"/>
      <c r="F69" s="260"/>
      <c r="G69" s="32"/>
      <c r="H69" s="260"/>
      <c r="I69" s="261"/>
      <c r="J69" s="262"/>
      <c r="K69" s="263"/>
      <c r="L69" s="264"/>
      <c r="M69" s="265"/>
      <c r="N69" s="264"/>
      <c r="O69" s="265"/>
      <c r="P69" s="262"/>
      <c r="Q69" s="263"/>
      <c r="R69" s="266"/>
    </row>
    <row r="70" spans="1:18" s="3" customFormat="1" ht="6" customHeight="1">
      <c r="A70" s="257"/>
      <c r="B70" s="268"/>
      <c r="C70" s="268"/>
      <c r="D70" s="269"/>
      <c r="E70" s="270"/>
      <c r="F70" s="270"/>
      <c r="G70" s="271"/>
      <c r="H70" s="270"/>
      <c r="I70" s="272"/>
      <c r="J70" s="262"/>
      <c r="K70" s="263"/>
      <c r="L70" s="273"/>
      <c r="M70" s="274"/>
      <c r="N70" s="273"/>
      <c r="O70" s="274"/>
      <c r="P70" s="275"/>
      <c r="Q70" s="276"/>
      <c r="R70" s="277"/>
    </row>
    <row r="71" spans="1:18" s="4" customFormat="1" ht="10.5" customHeight="1">
      <c r="A71" s="278"/>
      <c r="B71" s="115" t="s">
        <v>32</v>
      </c>
      <c r="C71" s="115"/>
      <c r="D71" s="115"/>
      <c r="E71" s="116"/>
      <c r="F71" s="116"/>
      <c r="G71" s="115" t="s">
        <v>33</v>
      </c>
      <c r="H71" s="117"/>
      <c r="I71" s="115"/>
      <c r="J71" s="118"/>
      <c r="K71" s="119"/>
      <c r="L71" s="117"/>
      <c r="M71" s="119"/>
      <c r="N71" s="118"/>
    </row>
    <row r="72" spans="1:18" s="4" customFormat="1" ht="9" customHeight="1">
      <c r="A72" s="279">
        <v>1</v>
      </c>
      <c r="B72" s="280" t="str">
        <f>IF(D7=1,E7,"")</f>
        <v>CAICEDO NICOLAS E</v>
      </c>
      <c r="C72" s="281"/>
      <c r="D72" s="281"/>
      <c r="E72" s="282"/>
      <c r="F72" s="283">
        <v>1</v>
      </c>
      <c r="G72" s="146"/>
      <c r="H72" s="47"/>
      <c r="I72" s="146"/>
      <c r="J72" s="284"/>
      <c r="K72" s="130"/>
      <c r="L72" s="131"/>
      <c r="M72" s="132"/>
      <c r="N72" s="133"/>
    </row>
    <row r="73" spans="1:18" s="4" customFormat="1" ht="9" customHeight="1">
      <c r="A73" s="285"/>
      <c r="B73" s="286" t="str">
        <f>IF(D7=1,E8,"")</f>
        <v>LOPEZ SEBASTIAN.</v>
      </c>
      <c r="C73" s="287"/>
      <c r="D73" s="287"/>
      <c r="E73" s="288"/>
      <c r="F73" s="289"/>
      <c r="G73" s="132"/>
      <c r="H73" s="131"/>
      <c r="I73" s="132"/>
      <c r="J73" s="133"/>
      <c r="K73" s="146"/>
      <c r="L73" s="47"/>
      <c r="M73" s="146"/>
      <c r="N73" s="284"/>
    </row>
    <row r="74" spans="1:18" s="4" customFormat="1" ht="9" customHeight="1">
      <c r="A74" s="279">
        <v>2</v>
      </c>
      <c r="B74" s="280" t="str">
        <f>IF(D67=2,E67,"")</f>
        <v>GIRALDO DIEGO A</v>
      </c>
      <c r="C74" s="281"/>
      <c r="D74" s="281"/>
      <c r="E74" s="282"/>
      <c r="F74" s="283">
        <v>2</v>
      </c>
      <c r="G74" s="146"/>
      <c r="H74" s="47"/>
      <c r="I74" s="146"/>
      <c r="J74" s="284"/>
      <c r="K74" s="146"/>
      <c r="L74" s="47"/>
      <c r="M74" s="146"/>
      <c r="N74" s="284"/>
    </row>
    <row r="75" spans="1:18" s="4" customFormat="1" ht="9" customHeight="1">
      <c r="A75" s="285"/>
      <c r="B75" s="286" t="str">
        <f>IF(D67=2,E68,"")</f>
        <v>RODAS JUAN PABLO</v>
      </c>
      <c r="C75" s="287"/>
      <c r="D75" s="287"/>
      <c r="E75" s="288"/>
      <c r="F75" s="289"/>
      <c r="G75" s="132"/>
      <c r="H75" s="131"/>
      <c r="I75" s="132"/>
      <c r="J75" s="133"/>
      <c r="K75" s="132"/>
      <c r="L75" s="131"/>
      <c r="M75" s="132"/>
      <c r="N75" s="133"/>
    </row>
    <row r="76" spans="1:18" s="4" customFormat="1" ht="9" customHeight="1">
      <c r="A76" s="279">
        <v>3</v>
      </c>
      <c r="B76" s="280" t="str">
        <f>IF(D23=3,E23,IF(D51=3,E51,""))</f>
        <v>CORINALDI ALLAN R</v>
      </c>
      <c r="C76" s="281"/>
      <c r="D76" s="281"/>
      <c r="E76" s="282"/>
      <c r="F76" s="283">
        <v>3</v>
      </c>
      <c r="G76" s="146"/>
      <c r="H76" s="47"/>
      <c r="I76" s="146"/>
      <c r="J76" s="284"/>
      <c r="K76" s="130" t="s">
        <v>34</v>
      </c>
      <c r="L76" s="131"/>
      <c r="M76" s="132"/>
      <c r="N76" s="133"/>
    </row>
    <row r="77" spans="1:18" s="4" customFormat="1" ht="9" customHeight="1">
      <c r="A77" s="285"/>
      <c r="B77" s="286" t="str">
        <f>IF(D23=3,E24,IF(D51=3,E52,""))</f>
        <v>RAPONE ALESSANDRO M</v>
      </c>
      <c r="C77" s="287"/>
      <c r="D77" s="287"/>
      <c r="E77" s="288"/>
      <c r="F77" s="289"/>
      <c r="G77" s="132"/>
      <c r="H77" s="131"/>
      <c r="I77" s="132"/>
      <c r="J77" s="133"/>
      <c r="K77" s="146"/>
      <c r="L77" s="47"/>
      <c r="M77" s="146"/>
      <c r="N77" s="284"/>
    </row>
    <row r="78" spans="1:18" s="4" customFormat="1" ht="9" customHeight="1">
      <c r="A78" s="279">
        <v>4</v>
      </c>
      <c r="B78" s="280" t="str">
        <f>IF(D23=4,E23,IF(D51=4,E51,""))</f>
        <v>LOPEZ JAVIER A</v>
      </c>
      <c r="C78" s="281"/>
      <c r="D78" s="281"/>
      <c r="E78" s="282"/>
      <c r="F78" s="283">
        <v>4</v>
      </c>
      <c r="G78" s="146"/>
      <c r="H78" s="47"/>
      <c r="I78" s="146"/>
      <c r="J78" s="284"/>
      <c r="K78" s="146"/>
      <c r="L78" s="47"/>
      <c r="M78" s="146"/>
      <c r="N78" s="284"/>
    </row>
    <row r="79" spans="1:18" s="4" customFormat="1" ht="9" customHeight="1">
      <c r="A79" s="290"/>
      <c r="B79" s="291" t="str">
        <f>IF(D23=4,E24,IF(D51=4,E52,""))</f>
        <v>SANCHEZ SAMUEL E</v>
      </c>
      <c r="C79" s="287"/>
      <c r="D79" s="287"/>
      <c r="E79" s="288"/>
      <c r="F79" s="289"/>
      <c r="G79" s="132"/>
      <c r="H79" s="131"/>
      <c r="I79" s="132"/>
      <c r="J79" s="133"/>
      <c r="K79" s="140" t="str">
        <f>[5]Maestra!A18</f>
        <v>Luis Mario Aristizábal</v>
      </c>
      <c r="L79" s="131"/>
      <c r="M79" s="132"/>
      <c r="N79" s="133"/>
    </row>
    <row r="80" spans="1:18" ht="15.75" customHeight="1"/>
    <row r="81" ht="9" customHeight="1"/>
  </sheetData>
  <pageMargins left="0.75" right="0.75" top="1" bottom="1" header="0" footer="0"/>
  <pageSetup scale="74"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R81"/>
  <sheetViews>
    <sheetView showGridLines="0" topLeftCell="A19" zoomScaleNormal="100" workbookViewId="0">
      <selection activeCell="P37" sqref="P37"/>
    </sheetView>
  </sheetViews>
  <sheetFormatPr baseColWidth="10" defaultColWidth="9.140625" defaultRowHeight="12.75"/>
  <cols>
    <col min="1" max="1" width="3.28515625" style="141" customWidth="1"/>
    <col min="2"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142" customWidth="1"/>
    <col min="10" max="10" width="10.7109375" style="292" customWidth="1"/>
    <col min="11" max="11" width="1.7109375" style="293" customWidth="1"/>
    <col min="12" max="12" width="10.7109375" style="292" customWidth="1"/>
    <col min="13" max="13" width="1.7109375" style="19" customWidth="1"/>
    <col min="14" max="14" width="10.7109375" style="292" customWidth="1"/>
    <col min="15" max="15" width="1.7109375" style="293" customWidth="1"/>
    <col min="16" max="16" width="10.7109375" style="292" customWidth="1"/>
    <col min="17" max="17" width="1.7109375" style="19" customWidth="1"/>
    <col min="18" max="18" width="0" style="1" hidden="1" customWidth="1"/>
    <col min="19"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4" width="0" style="1" hidden="1" customWidth="1"/>
    <col min="275"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0" width="0" style="1" hidden="1" customWidth="1"/>
    <col min="531"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6" width="0" style="1" hidden="1" customWidth="1"/>
    <col min="787"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2" width="0" style="1" hidden="1" customWidth="1"/>
    <col min="1043"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8" width="0" style="1" hidden="1" customWidth="1"/>
    <col min="1299"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4" width="0" style="1" hidden="1" customWidth="1"/>
    <col min="1555"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0" width="0" style="1" hidden="1" customWidth="1"/>
    <col min="1811"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6" width="0" style="1" hidden="1" customWidth="1"/>
    <col min="2067"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2" width="0" style="1" hidden="1" customWidth="1"/>
    <col min="2323"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8" width="0" style="1" hidden="1" customWidth="1"/>
    <col min="2579"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4" width="0" style="1" hidden="1" customWidth="1"/>
    <col min="2835"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0" width="0" style="1" hidden="1" customWidth="1"/>
    <col min="3091"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6" width="0" style="1" hidden="1" customWidth="1"/>
    <col min="3347"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2" width="0" style="1" hidden="1" customWidth="1"/>
    <col min="3603"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8" width="0" style="1" hidden="1" customWidth="1"/>
    <col min="3859"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4" width="0" style="1" hidden="1" customWidth="1"/>
    <col min="4115"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0" width="0" style="1" hidden="1" customWidth="1"/>
    <col min="4371"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6" width="0" style="1" hidden="1" customWidth="1"/>
    <col min="4627"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2" width="0" style="1" hidden="1" customWidth="1"/>
    <col min="4883"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8" width="0" style="1" hidden="1" customWidth="1"/>
    <col min="5139"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4" width="0" style="1" hidden="1" customWidth="1"/>
    <col min="5395"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0" width="0" style="1" hidden="1" customWidth="1"/>
    <col min="5651"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6" width="0" style="1" hidden="1" customWidth="1"/>
    <col min="5907"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2" width="0" style="1" hidden="1" customWidth="1"/>
    <col min="6163"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8" width="0" style="1" hidden="1" customWidth="1"/>
    <col min="6419"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4" width="0" style="1" hidden="1" customWidth="1"/>
    <col min="6675"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0" width="0" style="1" hidden="1" customWidth="1"/>
    <col min="6931"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6" width="0" style="1" hidden="1" customWidth="1"/>
    <col min="7187"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2" width="0" style="1" hidden="1" customWidth="1"/>
    <col min="7443"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8" width="0" style="1" hidden="1" customWidth="1"/>
    <col min="7699"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4" width="0" style="1" hidden="1" customWidth="1"/>
    <col min="7955"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0" width="0" style="1" hidden="1" customWidth="1"/>
    <col min="8211"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6" width="0" style="1" hidden="1" customWidth="1"/>
    <col min="8467"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2" width="0" style="1" hidden="1" customWidth="1"/>
    <col min="8723"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8" width="0" style="1" hidden="1" customWidth="1"/>
    <col min="8979"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4" width="0" style="1" hidden="1" customWidth="1"/>
    <col min="9235"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0" width="0" style="1" hidden="1" customWidth="1"/>
    <col min="9491"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6" width="0" style="1" hidden="1" customWidth="1"/>
    <col min="9747"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2" width="0" style="1" hidden="1" customWidth="1"/>
    <col min="10003"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8" width="0" style="1" hidden="1" customWidth="1"/>
    <col min="10259"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4" width="0" style="1" hidden="1" customWidth="1"/>
    <col min="10515"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0" width="0" style="1" hidden="1" customWidth="1"/>
    <col min="10771"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6" width="0" style="1" hidden="1" customWidth="1"/>
    <col min="11027"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2" width="0" style="1" hidden="1" customWidth="1"/>
    <col min="11283"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8" width="0" style="1" hidden="1" customWidth="1"/>
    <col min="11539"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4" width="0" style="1" hidden="1" customWidth="1"/>
    <col min="11795"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0" width="0" style="1" hidden="1" customWidth="1"/>
    <col min="12051"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6" width="0" style="1" hidden="1" customWidth="1"/>
    <col min="12307"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2" width="0" style="1" hidden="1" customWidth="1"/>
    <col min="12563"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8" width="0" style="1" hidden="1" customWidth="1"/>
    <col min="12819"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4" width="0" style="1" hidden="1" customWidth="1"/>
    <col min="13075"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0" width="0" style="1" hidden="1" customWidth="1"/>
    <col min="13331"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6" width="0" style="1" hidden="1" customWidth="1"/>
    <col min="13587"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2" width="0" style="1" hidden="1" customWidth="1"/>
    <col min="13843"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8" width="0" style="1" hidden="1" customWidth="1"/>
    <col min="14099"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4" width="0" style="1" hidden="1" customWidth="1"/>
    <col min="14355"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0" width="0" style="1" hidden="1" customWidth="1"/>
    <col min="14611"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6" width="0" style="1" hidden="1" customWidth="1"/>
    <col min="14867"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2" width="0" style="1" hidden="1" customWidth="1"/>
    <col min="15123"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8" width="0" style="1" hidden="1" customWidth="1"/>
    <col min="15379"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4" width="0" style="1" hidden="1" customWidth="1"/>
    <col min="15635"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0" width="0" style="1" hidden="1" customWidth="1"/>
    <col min="15891"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6" width="0" style="1" hidden="1" customWidth="1"/>
    <col min="16147" max="16384" width="9.140625" style="1"/>
  </cols>
  <sheetData>
    <row r="1" spans="1:18" s="10" customFormat="1" ht="153" customHeight="1">
      <c r="A1" s="5"/>
      <c r="B1" s="6"/>
      <c r="C1" s="7"/>
      <c r="D1" s="7"/>
      <c r="E1" s="7"/>
      <c r="F1" s="7"/>
      <c r="G1" s="7"/>
      <c r="H1" s="8" t="s">
        <v>48</v>
      </c>
      <c r="I1" s="9"/>
      <c r="K1" s="9"/>
      <c r="L1" s="8"/>
      <c r="M1" s="9"/>
      <c r="N1" s="7"/>
      <c r="O1" s="9"/>
      <c r="P1" s="2"/>
      <c r="Q1" s="11"/>
    </row>
    <row r="2" spans="1:18" s="14" customFormat="1">
      <c r="A2" s="12" t="s">
        <v>5</v>
      </c>
      <c r="B2" s="13"/>
      <c r="D2" s="15" t="str">
        <f>[6]Maestra!A10</f>
        <v>Supérate Intercolegiados</v>
      </c>
      <c r="E2" s="16"/>
      <c r="F2" s="17" t="s">
        <v>6</v>
      </c>
      <c r="G2" s="16"/>
      <c r="H2" s="18" t="str">
        <f>[6]Maestra!E10</f>
        <v>Nacional</v>
      </c>
      <c r="I2" s="19"/>
      <c r="J2" s="8"/>
      <c r="K2" s="20"/>
      <c r="L2" s="21" t="s">
        <v>7</v>
      </c>
      <c r="N2" s="22" t="str">
        <f>[6]Maestra!H10</f>
        <v>Dobles Mixto</v>
      </c>
      <c r="O2" s="18"/>
      <c r="Q2" s="20"/>
    </row>
    <row r="3" spans="1:18" s="27" customFormat="1" ht="11.25">
      <c r="A3" s="21" t="s">
        <v>8</v>
      </c>
      <c r="B3" s="21"/>
      <c r="C3" s="21"/>
      <c r="D3" s="21" t="str">
        <f>[6]Maestra!A14</f>
        <v>Centro de Alto Rendimiento</v>
      </c>
      <c r="E3" s="23"/>
      <c r="F3" s="21" t="s">
        <v>3</v>
      </c>
      <c r="G3" s="23"/>
      <c r="H3" s="21" t="str">
        <f>[6]Maestra!E14</f>
        <v>Bogotá</v>
      </c>
      <c r="I3" s="24"/>
      <c r="J3" s="25"/>
      <c r="K3" s="26"/>
      <c r="L3" s="21" t="s">
        <v>9</v>
      </c>
      <c r="N3" s="28">
        <f>[6]Maestra!H14</f>
        <v>42296</v>
      </c>
      <c r="Q3" s="29"/>
    </row>
    <row r="4" spans="1:18" s="37" customFormat="1" ht="11.25" customHeight="1">
      <c r="A4" s="30"/>
      <c r="B4" s="31"/>
      <c r="C4" s="31"/>
      <c r="D4" s="31"/>
      <c r="E4" s="31"/>
      <c r="F4" s="31"/>
      <c r="G4" s="32"/>
      <c r="H4" s="31"/>
      <c r="I4" s="33"/>
      <c r="J4" s="34"/>
      <c r="K4" s="33"/>
      <c r="L4" s="35"/>
      <c r="M4" s="33"/>
      <c r="N4" s="31"/>
      <c r="O4" s="33"/>
      <c r="P4" s="31"/>
      <c r="Q4" s="36"/>
    </row>
    <row r="5" spans="1:18" s="48" customFormat="1" ht="9">
      <c r="A5" s="195"/>
      <c r="B5" s="196" t="s">
        <v>10</v>
      </c>
      <c r="C5" s="197" t="str">
        <f>IF(OR(F2="Week 3",F2="Masters"),"CP","Rank")</f>
        <v>Rank</v>
      </c>
      <c r="D5" s="196" t="s">
        <v>11</v>
      </c>
      <c r="E5" s="198" t="s">
        <v>49</v>
      </c>
      <c r="F5" s="199"/>
      <c r="G5" s="200"/>
      <c r="H5" s="198" t="s">
        <v>13</v>
      </c>
      <c r="I5" s="201"/>
      <c r="J5" s="202" t="s">
        <v>14</v>
      </c>
      <c r="K5" s="203"/>
      <c r="L5" s="202" t="s">
        <v>36</v>
      </c>
      <c r="M5" s="203"/>
      <c r="N5" s="197" t="s">
        <v>37</v>
      </c>
      <c r="O5" s="204"/>
      <c r="P5" s="205"/>
      <c r="Q5" s="206"/>
    </row>
    <row r="6" spans="1:18" s="59" customFormat="1" ht="9.6" customHeight="1">
      <c r="A6" s="207"/>
      <c r="B6" s="208"/>
      <c r="C6" s="209"/>
      <c r="D6" s="208"/>
      <c r="E6" s="210"/>
      <c r="F6" s="210"/>
      <c r="G6" s="211"/>
      <c r="H6" s="210"/>
      <c r="I6" s="212"/>
      <c r="J6" s="213"/>
      <c r="K6" s="214"/>
      <c r="L6" s="213"/>
      <c r="M6" s="214"/>
      <c r="N6" s="213"/>
      <c r="O6" s="214"/>
      <c r="P6" s="213"/>
      <c r="Q6" s="215"/>
    </row>
    <row r="7" spans="1:18" s="70" customFormat="1" ht="9.6" customHeight="1">
      <c r="A7" s="216">
        <v>1</v>
      </c>
      <c r="B7" s="217" t="str">
        <f>IF($D7="","",IF(VLOOKUP($D7,'[6]Prep. Principal D'!$A$12:$U$27,15)="DA",,VLOOKUP($D7,'[6]Prep. Principal D'!$A$12:$U$27,15)))</f>
        <v>MD</v>
      </c>
      <c r="C7" s="217">
        <f>IF($D7="","",VLOOKUP($D7,'[6]Prep. Principal D'!$A$12:$U$27,13))</f>
        <v>11</v>
      </c>
      <c r="D7" s="218">
        <v>1</v>
      </c>
      <c r="E7" s="219" t="str">
        <f>UPPER(IF($D7="","",VLOOKUP($D7,'[6]Prep. Principal D'!$A$7:$U$27,2)))</f>
        <v>GUTIERREZ LAURA A</v>
      </c>
      <c r="F7" s="219"/>
      <c r="G7" s="220"/>
      <c r="H7" s="221" t="str">
        <f>IF($D7="","",VLOOKUP($D7,'[6]Prep. Principal D'!$A$12:$U$27,3))</f>
        <v>BOG</v>
      </c>
      <c r="I7" s="222"/>
      <c r="J7" s="223"/>
      <c r="K7" s="224"/>
      <c r="L7" s="223"/>
      <c r="M7" s="224"/>
      <c r="N7" s="223"/>
      <c r="O7" s="224"/>
      <c r="P7" s="223"/>
      <c r="Q7" s="68"/>
      <c r="R7" s="69"/>
    </row>
    <row r="8" spans="1:18" s="70" customFormat="1" ht="9.6" customHeight="1">
      <c r="A8" s="225"/>
      <c r="B8" s="225"/>
      <c r="C8" s="225"/>
      <c r="D8" s="226"/>
      <c r="E8" s="219" t="str">
        <f>UPPER(IF($D7="","",VLOOKUP($D7,'[6]Prep. Principal D'!$A$7:$U$27,7)))</f>
        <v>PLAZAS JOSE A</v>
      </c>
      <c r="F8" s="219"/>
      <c r="G8" s="220"/>
      <c r="H8" s="221" t="str">
        <f>IF($D7="","",VLOOKUP($D7,'[6]Prep. Principal D'!$A$12:$U$27,8))</f>
        <v>BOG</v>
      </c>
      <c r="I8" s="227"/>
      <c r="J8" s="228"/>
      <c r="K8" s="229"/>
      <c r="L8" s="223"/>
      <c r="M8" s="224"/>
      <c r="N8" s="223"/>
      <c r="O8" s="224"/>
      <c r="P8" s="223"/>
      <c r="Q8" s="68"/>
      <c r="R8" s="69"/>
    </row>
    <row r="9" spans="1:18" s="70" customFormat="1" ht="9.6" customHeight="1">
      <c r="A9" s="230"/>
      <c r="B9" s="230"/>
      <c r="C9" s="230"/>
      <c r="D9" s="230"/>
      <c r="E9" s="231"/>
      <c r="F9" s="231"/>
      <c r="G9" s="232"/>
      <c r="H9" s="233"/>
      <c r="I9" s="234"/>
      <c r="J9" s="219" t="str">
        <f>IF(I10="a",E7,IF(I10="b",E11,""))</f>
        <v>GUTIERREZ LAURA A</v>
      </c>
      <c r="K9" s="235"/>
      <c r="L9" s="223"/>
      <c r="M9" s="224"/>
      <c r="N9" s="223"/>
      <c r="O9" s="224"/>
      <c r="P9" s="223"/>
      <c r="Q9" s="68"/>
      <c r="R9" s="69"/>
    </row>
    <row r="10" spans="1:18" s="70" customFormat="1" ht="9.6" customHeight="1">
      <c r="A10" s="226"/>
      <c r="B10" s="226"/>
      <c r="C10" s="226"/>
      <c r="D10" s="226"/>
      <c r="E10" s="228"/>
      <c r="F10" s="228"/>
      <c r="G10" s="236"/>
      <c r="H10" s="237"/>
      <c r="I10" s="222" t="s">
        <v>23</v>
      </c>
      <c r="J10" s="219" t="str">
        <f>IF(I10="a",E8,IF(I10="b",E12,""))</f>
        <v>PLAZAS JOSE A</v>
      </c>
      <c r="K10" s="238"/>
      <c r="L10" s="228"/>
      <c r="M10" s="229"/>
      <c r="N10" s="223"/>
      <c r="O10" s="224"/>
      <c r="P10" s="223"/>
      <c r="Q10" s="68"/>
      <c r="R10" s="69"/>
    </row>
    <row r="11" spans="1:18" s="70" customFormat="1" ht="9.6" customHeight="1">
      <c r="A11" s="226">
        <v>2</v>
      </c>
      <c r="B11" s="217" t="str">
        <f>IF($D11="","",IF(VLOOKUP($D11,'[6]Prep. Principal D'!$A$12:$U$27,15)="DA",,VLOOKUP($D11,'[6]Prep. Principal D'!$A$12:$U$27,15)))</f>
        <v/>
      </c>
      <c r="C11" s="217" t="str">
        <f>IF($D11="","",VLOOKUP($D11,'[6]Prep. Principal D'!$A$12:$U$27,13))</f>
        <v/>
      </c>
      <c r="D11" s="239"/>
      <c r="E11" s="228" t="str">
        <f>UPPER(IF($D11="","",VLOOKUP($D11,'[6]Prep. Principal D'!$A$7:$U$27,2)))</f>
        <v/>
      </c>
      <c r="F11" s="228"/>
      <c r="G11" s="236"/>
      <c r="H11" s="237" t="str">
        <f>IF($D11="","",VLOOKUP($D11,'[6]Prep. Principal D'!$A$12:$U$27,3))</f>
        <v/>
      </c>
      <c r="I11" s="222"/>
      <c r="J11" s="240"/>
      <c r="K11" s="241"/>
      <c r="L11" s="242"/>
      <c r="M11" s="235"/>
      <c r="N11" s="223"/>
      <c r="O11" s="224"/>
      <c r="P11" s="223"/>
      <c r="Q11" s="68"/>
      <c r="R11" s="69"/>
    </row>
    <row r="12" spans="1:18" s="70" customFormat="1" ht="9.6" customHeight="1">
      <c r="A12" s="225"/>
      <c r="B12" s="225"/>
      <c r="C12" s="225"/>
      <c r="D12" s="226"/>
      <c r="E12" s="228" t="str">
        <f>UPPER(IF($D11="","",VLOOKUP($D11,'[6]Prep. Principal D'!$A$7:$U$27,7)))</f>
        <v/>
      </c>
      <c r="F12" s="228"/>
      <c r="G12" s="236"/>
      <c r="H12" s="237" t="str">
        <f>IF($D11="","",VLOOKUP($D11,'[6]Prep. Principal D'!$A$12:$U$27,8))</f>
        <v/>
      </c>
      <c r="I12" s="227"/>
      <c r="J12" s="228"/>
      <c r="K12" s="241"/>
      <c r="L12" s="243"/>
      <c r="M12" s="244"/>
      <c r="N12" s="223"/>
      <c r="O12" s="224"/>
      <c r="P12" s="223"/>
      <c r="Q12" s="68"/>
      <c r="R12" s="69"/>
    </row>
    <row r="13" spans="1:18" s="70" customFormat="1" ht="9.6" customHeight="1">
      <c r="A13" s="230"/>
      <c r="B13" s="230"/>
      <c r="C13" s="230"/>
      <c r="D13" s="245"/>
      <c r="E13" s="231"/>
      <c r="F13" s="231"/>
      <c r="G13" s="232"/>
      <c r="H13" s="233"/>
      <c r="I13" s="234"/>
      <c r="J13" s="223"/>
      <c r="K13" s="241"/>
      <c r="L13" s="219" t="str">
        <f>IF(K14="a",J9,IF(K14="b",J17,""))</f>
        <v>GUTIERREZ LAURA A</v>
      </c>
      <c r="M13" s="229"/>
      <c r="N13" s="223"/>
      <c r="O13" s="224"/>
      <c r="P13" s="223"/>
      <c r="Q13" s="68"/>
      <c r="R13" s="69"/>
    </row>
    <row r="14" spans="1:18" s="70" customFormat="1" ht="9.6" customHeight="1">
      <c r="A14" s="226"/>
      <c r="B14" s="226"/>
      <c r="C14" s="226"/>
      <c r="D14" s="246"/>
      <c r="E14" s="228"/>
      <c r="F14" s="228"/>
      <c r="G14" s="236"/>
      <c r="H14" s="237"/>
      <c r="I14" s="222"/>
      <c r="J14" s="223"/>
      <c r="K14" s="241" t="s">
        <v>17</v>
      </c>
      <c r="L14" s="219" t="str">
        <f>IF(K14="a",J10,IF(K14="b",J18,""))</f>
        <v>PLAZAS JOSE A</v>
      </c>
      <c r="M14" s="238"/>
      <c r="N14" s="228"/>
      <c r="O14" s="229"/>
      <c r="P14" s="223"/>
      <c r="Q14" s="68"/>
      <c r="R14" s="69"/>
    </row>
    <row r="15" spans="1:18" s="70" customFormat="1" ht="9.6" customHeight="1">
      <c r="A15" s="226">
        <v>3</v>
      </c>
      <c r="B15" s="217" t="str">
        <f>IF($D15="","",IF(VLOOKUP($D15,'[6]Prep. Principal D'!$A$12:$U$27,15)="DA",,VLOOKUP($D15,'[6]Prep. Principal D'!$A$12:$U$27,15)))</f>
        <v>MD</v>
      </c>
      <c r="C15" s="217" t="str">
        <f>IF($D15="","",VLOOKUP($D15,'[6]Prep. Principal D'!$A$12:$U$27,13))</f>
        <v/>
      </c>
      <c r="D15" s="239">
        <v>8</v>
      </c>
      <c r="E15" s="228" t="str">
        <f>UPPER(IF($D15="","",VLOOKUP($D15,'[6]Prep. Principal D'!$A$7:$U$27,2)))</f>
        <v>LOPEZ ANDREA L</v>
      </c>
      <c r="F15" s="228"/>
      <c r="G15" s="236"/>
      <c r="H15" s="237" t="str">
        <f>IF($D15="","",VLOOKUP($D15,'[6]Prep. Principal D'!$A$12:$U$27,3))</f>
        <v>CAU</v>
      </c>
      <c r="I15" s="222"/>
      <c r="J15" s="223"/>
      <c r="K15" s="241"/>
      <c r="L15" s="240" t="s">
        <v>29</v>
      </c>
      <c r="M15" s="241"/>
      <c r="N15" s="242"/>
      <c r="O15" s="229"/>
      <c r="P15" s="223"/>
      <c r="Q15" s="68"/>
      <c r="R15" s="69"/>
    </row>
    <row r="16" spans="1:18" s="70" customFormat="1" ht="9.6" customHeight="1">
      <c r="A16" s="225"/>
      <c r="B16" s="225"/>
      <c r="C16" s="225"/>
      <c r="D16" s="226"/>
      <c r="E16" s="228" t="str">
        <f>UPPER(IF($D15="","",VLOOKUP($D15,'[6]Prep. Principal D'!$A$7:$U$27,7)))</f>
        <v>MERA NICOLAS A</v>
      </c>
      <c r="F16" s="228"/>
      <c r="G16" s="236"/>
      <c r="H16" s="237" t="str">
        <f>IF($D15="","",VLOOKUP($D15,'[6]Prep. Principal D'!$A$12:$U$27,8))</f>
        <v>CAU</v>
      </c>
      <c r="I16" s="227"/>
      <c r="J16" s="228"/>
      <c r="K16" s="241"/>
      <c r="L16" s="223"/>
      <c r="M16" s="241"/>
      <c r="N16" s="228"/>
      <c r="O16" s="229"/>
      <c r="P16" s="223"/>
      <c r="Q16" s="68"/>
      <c r="R16" s="69"/>
    </row>
    <row r="17" spans="1:18" s="70" customFormat="1" ht="9.6" customHeight="1">
      <c r="A17" s="230"/>
      <c r="B17" s="230"/>
      <c r="C17" s="230"/>
      <c r="D17" s="245"/>
      <c r="E17" s="231"/>
      <c r="F17" s="231"/>
      <c r="G17" s="232"/>
      <c r="H17" s="233"/>
      <c r="I17" s="234"/>
      <c r="J17" s="228" t="str">
        <f>IF(I18="a",E15,IF(I18="b",E19,""))</f>
        <v xml:space="preserve">CASTELLAR SOFIA </v>
      </c>
      <c r="K17" s="247"/>
      <c r="L17" s="223"/>
      <c r="M17" s="241"/>
      <c r="N17" s="228"/>
      <c r="O17" s="229"/>
      <c r="P17" s="223"/>
      <c r="Q17" s="68"/>
      <c r="R17" s="69"/>
    </row>
    <row r="18" spans="1:18" s="70" customFormat="1" ht="9.6" customHeight="1">
      <c r="A18" s="226"/>
      <c r="B18" s="226"/>
      <c r="C18" s="226"/>
      <c r="D18" s="246"/>
      <c r="E18" s="228"/>
      <c r="F18" s="228"/>
      <c r="G18" s="236"/>
      <c r="H18" s="237"/>
      <c r="I18" s="222" t="s">
        <v>21</v>
      </c>
      <c r="J18" s="228" t="str">
        <f>IF(I18="a",E16,IF(I18="b",E20,""))</f>
        <v>ANGULO LEONARDO A</v>
      </c>
      <c r="K18" s="248"/>
      <c r="L18" s="228"/>
      <c r="M18" s="241"/>
      <c r="N18" s="228"/>
      <c r="O18" s="229"/>
      <c r="P18" s="223"/>
      <c r="Q18" s="68"/>
      <c r="R18" s="69"/>
    </row>
    <row r="19" spans="1:18" s="70" customFormat="1" ht="9.6" customHeight="1">
      <c r="A19" s="226">
        <v>4</v>
      </c>
      <c r="B19" s="217" t="str">
        <f>IF($D19="","",IF(VLOOKUP($D19,'[6]Prep. Principal D'!$A$12:$U$27,15)="DA",,VLOOKUP($D19,'[6]Prep. Principal D'!$A$12:$U$27,15)))</f>
        <v>MD</v>
      </c>
      <c r="C19" s="217" t="str">
        <f>IF($D19="","",VLOOKUP($D19,'[6]Prep. Principal D'!$A$12:$U$27,13))</f>
        <v/>
      </c>
      <c r="D19" s="239">
        <v>5</v>
      </c>
      <c r="E19" s="228" t="str">
        <f>UPPER(IF($D19="","",VLOOKUP($D19,'[6]Prep. Principal D'!$A$7:$U$27,2)))</f>
        <v xml:space="preserve">CASTELLAR SOFIA </v>
      </c>
      <c r="F19" s="228"/>
      <c r="G19" s="236"/>
      <c r="H19" s="237" t="str">
        <f>IF($D19="","",VLOOKUP($D19,'[6]Prep. Principal D'!$A$12:$U$27,3))</f>
        <v>BOL</v>
      </c>
      <c r="I19" s="222"/>
      <c r="J19" s="240" t="s">
        <v>62</v>
      </c>
      <c r="K19" s="229"/>
      <c r="L19" s="242"/>
      <c r="M19" s="247"/>
      <c r="N19" s="228"/>
      <c r="O19" s="229"/>
      <c r="P19" s="223"/>
      <c r="Q19" s="68"/>
      <c r="R19" s="69"/>
    </row>
    <row r="20" spans="1:18" s="70" customFormat="1" ht="9.6" customHeight="1">
      <c r="A20" s="225"/>
      <c r="B20" s="225"/>
      <c r="C20" s="225"/>
      <c r="D20" s="226"/>
      <c r="E20" s="228" t="str">
        <f>UPPER(IF($D19="","",VLOOKUP($D19,'[6]Prep. Principal D'!$A$7:$U$27,7)))</f>
        <v>ANGULO LEONARDO A</v>
      </c>
      <c r="F20" s="228"/>
      <c r="G20" s="236"/>
      <c r="H20" s="237" t="str">
        <f>IF($D19="","",VLOOKUP($D19,'[6]Prep. Principal D'!$A$12:$U$27,8))</f>
        <v>BOL</v>
      </c>
      <c r="I20" s="227"/>
      <c r="J20" s="228"/>
      <c r="K20" s="229"/>
      <c r="L20" s="243"/>
      <c r="M20" s="227"/>
      <c r="N20" s="228"/>
      <c r="O20" s="229"/>
      <c r="P20" s="223"/>
      <c r="Q20" s="68"/>
      <c r="R20" s="69"/>
    </row>
    <row r="21" spans="1:18" s="70" customFormat="1" ht="9.6" customHeight="1">
      <c r="A21" s="230"/>
      <c r="B21" s="230"/>
      <c r="C21" s="230"/>
      <c r="D21" s="230"/>
      <c r="E21" s="231"/>
      <c r="F21" s="231"/>
      <c r="G21" s="232"/>
      <c r="H21" s="233"/>
      <c r="I21" s="234"/>
      <c r="J21" s="223"/>
      <c r="K21" s="224"/>
      <c r="L21" s="228"/>
      <c r="M21" s="241"/>
      <c r="N21" s="219" t="str">
        <f>IF(M22="a",L13,IF(M22="b",L29,""))</f>
        <v>GUTIERREZ LAURA A</v>
      </c>
      <c r="O21" s="229"/>
      <c r="P21" s="223"/>
      <c r="Q21" s="68"/>
      <c r="R21" s="69"/>
    </row>
    <row r="22" spans="1:18" s="70" customFormat="1" ht="9.6" customHeight="1">
      <c r="A22" s="226"/>
      <c r="B22" s="226"/>
      <c r="C22" s="226"/>
      <c r="D22" s="226"/>
      <c r="E22" s="228"/>
      <c r="F22" s="228"/>
      <c r="G22" s="236"/>
      <c r="H22" s="237"/>
      <c r="I22" s="222"/>
      <c r="J22" s="223"/>
      <c r="K22" s="224"/>
      <c r="L22" s="228"/>
      <c r="M22" s="241" t="s">
        <v>17</v>
      </c>
      <c r="N22" s="219" t="str">
        <f>IF(M22="a",L14,IF(M22="b",L30,""))</f>
        <v>PLAZAS JOSE A</v>
      </c>
      <c r="O22" s="238"/>
      <c r="P22" s="228"/>
      <c r="Q22" s="163"/>
      <c r="R22" s="69"/>
    </row>
    <row r="23" spans="1:18" s="70" customFormat="1" ht="9.6" customHeight="1">
      <c r="A23" s="216">
        <v>5</v>
      </c>
      <c r="B23" s="217" t="str">
        <f>IF($D23="","",IF(VLOOKUP($D23,'[6]Prep. Principal D'!$A$12:$U$27,15)="DA",,VLOOKUP($D23,'[6]Prep. Principal D'!$A$12:$U$27,15)))</f>
        <v>MD</v>
      </c>
      <c r="C23" s="217">
        <f>IF($D23="","",VLOOKUP($D23,'[6]Prep. Principal D'!$A$12:$U$27,13))</f>
        <v>168</v>
      </c>
      <c r="D23" s="218">
        <v>3</v>
      </c>
      <c r="E23" s="219" t="str">
        <f>UPPER(IF($D23="","",VLOOKUP($D23,'[6]Prep. Principal D'!$A$7:$U$27,2)))</f>
        <v>TREJOS ANA S</v>
      </c>
      <c r="F23" s="219"/>
      <c r="G23" s="220"/>
      <c r="H23" s="221" t="str">
        <f>IF($D23="","",VLOOKUP($D23,'[6]Prep. Principal D'!$A$12:$U$27,3))</f>
        <v>CAL</v>
      </c>
      <c r="I23" s="222"/>
      <c r="J23" s="223"/>
      <c r="K23" s="224"/>
      <c r="L23" s="223"/>
      <c r="M23" s="241"/>
      <c r="N23" s="240" t="s">
        <v>30</v>
      </c>
      <c r="O23" s="241"/>
      <c r="P23" s="223"/>
      <c r="Q23" s="163"/>
      <c r="R23" s="69"/>
    </row>
    <row r="24" spans="1:18" s="70" customFormat="1" ht="9.6" customHeight="1">
      <c r="A24" s="225"/>
      <c r="B24" s="225"/>
      <c r="C24" s="225"/>
      <c r="D24" s="226"/>
      <c r="E24" s="219" t="str">
        <f>UPPER(IF($D23="","",VLOOKUP($D23,'[6]Prep. Principal D'!$A$7:$U$27,7)))</f>
        <v>FERRERO CAMILO</v>
      </c>
      <c r="F24" s="219"/>
      <c r="G24" s="220"/>
      <c r="H24" s="221" t="str">
        <f>IF($D23="","",VLOOKUP($D23,'[6]Prep. Principal D'!$A$12:$U$27,8))</f>
        <v>CAL</v>
      </c>
      <c r="I24" s="227"/>
      <c r="J24" s="228"/>
      <c r="K24" s="229"/>
      <c r="L24" s="223"/>
      <c r="M24" s="241"/>
      <c r="N24" s="223"/>
      <c r="O24" s="241"/>
      <c r="P24" s="223"/>
      <c r="Q24" s="163"/>
      <c r="R24" s="69"/>
    </row>
    <row r="25" spans="1:18" s="70" customFormat="1" ht="9.6" customHeight="1">
      <c r="A25" s="230"/>
      <c r="B25" s="230"/>
      <c r="C25" s="230"/>
      <c r="D25" s="230"/>
      <c r="E25" s="231"/>
      <c r="F25" s="231"/>
      <c r="G25" s="232"/>
      <c r="H25" s="233"/>
      <c r="I25" s="234"/>
      <c r="J25" s="219" t="str">
        <f>IF(I26="a",E23,IF(I26="b",E27,""))</f>
        <v>TREJOS ANA S</v>
      </c>
      <c r="K25" s="235"/>
      <c r="L25" s="223"/>
      <c r="M25" s="241"/>
      <c r="N25" s="223"/>
      <c r="O25" s="241"/>
      <c r="P25" s="223"/>
      <c r="Q25" s="163"/>
      <c r="R25" s="69"/>
    </row>
    <row r="26" spans="1:18" s="70" customFormat="1" ht="9.6" customHeight="1">
      <c r="A26" s="226"/>
      <c r="B26" s="226"/>
      <c r="C26" s="226"/>
      <c r="D26" s="226"/>
      <c r="E26" s="228"/>
      <c r="F26" s="228"/>
      <c r="G26" s="236"/>
      <c r="H26" s="237"/>
      <c r="I26" s="222" t="s">
        <v>23</v>
      </c>
      <c r="J26" s="219" t="str">
        <f>IF(I26="a",E24,IF(I26="b",E28,""))</f>
        <v>FERRERO CAMILO</v>
      </c>
      <c r="K26" s="238"/>
      <c r="L26" s="228"/>
      <c r="M26" s="241"/>
      <c r="N26" s="223"/>
      <c r="O26" s="241"/>
      <c r="P26" s="223"/>
      <c r="Q26" s="163"/>
      <c r="R26" s="69"/>
    </row>
    <row r="27" spans="1:18" s="70" customFormat="1" ht="9.6" customHeight="1">
      <c r="A27" s="226">
        <v>6</v>
      </c>
      <c r="B27" s="217" t="str">
        <f>IF($D27="","",IF(VLOOKUP($D27,'[6]Prep. Principal D'!$A$12:$U$27,15)="DA",,VLOOKUP($D27,'[6]Prep. Principal D'!$A$12:$U$27,15)))</f>
        <v/>
      </c>
      <c r="C27" s="217" t="str">
        <f>IF($D27="","",VLOOKUP($D27,'[6]Prep. Principal D'!$A$12:$U$27,13))</f>
        <v/>
      </c>
      <c r="D27" s="239"/>
      <c r="E27" s="228" t="str">
        <f>UPPER(IF($D27="","",VLOOKUP($D27,'[6]Prep. Principal D'!$A$7:$U$27,2)))</f>
        <v/>
      </c>
      <c r="F27" s="228"/>
      <c r="G27" s="236"/>
      <c r="H27" s="237" t="str">
        <f>IF($D27="","",VLOOKUP($D27,'[6]Prep. Principal D'!$A$12:$U$27,3))</f>
        <v/>
      </c>
      <c r="I27" s="222"/>
      <c r="J27" s="240"/>
      <c r="K27" s="241"/>
      <c r="L27" s="242"/>
      <c r="M27" s="247"/>
      <c r="N27" s="223"/>
      <c r="O27" s="241"/>
      <c r="P27" s="223"/>
      <c r="Q27" s="163"/>
      <c r="R27" s="69"/>
    </row>
    <row r="28" spans="1:18" s="70" customFormat="1" ht="9.6" customHeight="1">
      <c r="A28" s="225"/>
      <c r="B28" s="225"/>
      <c r="C28" s="225"/>
      <c r="D28" s="226"/>
      <c r="E28" s="228" t="str">
        <f>UPPER(IF($D27="","",VLOOKUP($D27,'[6]Prep. Principal D'!$A$7:$U$27,7)))</f>
        <v/>
      </c>
      <c r="F28" s="228"/>
      <c r="G28" s="236"/>
      <c r="H28" s="237" t="str">
        <f>IF($D27="","",VLOOKUP($D27,'[6]Prep. Principal D'!$A$12:$U$27,8))</f>
        <v/>
      </c>
      <c r="I28" s="227"/>
      <c r="J28" s="228"/>
      <c r="K28" s="241"/>
      <c r="L28" s="243"/>
      <c r="M28" s="227"/>
      <c r="N28" s="223"/>
      <c r="O28" s="241"/>
      <c r="P28" s="223"/>
      <c r="Q28" s="163"/>
      <c r="R28" s="69"/>
    </row>
    <row r="29" spans="1:18" s="70" customFormat="1" ht="9.6" customHeight="1">
      <c r="A29" s="230"/>
      <c r="B29" s="230"/>
      <c r="C29" s="230"/>
      <c r="D29" s="245"/>
      <c r="E29" s="231"/>
      <c r="F29" s="231"/>
      <c r="G29" s="232"/>
      <c r="H29" s="233"/>
      <c r="I29" s="234"/>
      <c r="J29" s="223"/>
      <c r="K29" s="241"/>
      <c r="L29" s="219" t="str">
        <f>IF(K30="a",J25,IF(K30="b",J33,""))</f>
        <v>TREJOS ANA S</v>
      </c>
      <c r="M29" s="241"/>
      <c r="N29" s="223"/>
      <c r="O29" s="241"/>
      <c r="P29" s="223"/>
      <c r="Q29" s="163"/>
      <c r="R29" s="69"/>
    </row>
    <row r="30" spans="1:18" s="70" customFormat="1" ht="9.6" customHeight="1">
      <c r="A30" s="226"/>
      <c r="B30" s="226"/>
      <c r="C30" s="226"/>
      <c r="D30" s="246"/>
      <c r="E30" s="228"/>
      <c r="F30" s="228"/>
      <c r="G30" s="236"/>
      <c r="H30" s="237"/>
      <c r="I30" s="222"/>
      <c r="J30" s="223"/>
      <c r="K30" s="241" t="s">
        <v>17</v>
      </c>
      <c r="L30" s="219" t="str">
        <f>IF(K30="a",J26,IF(K30="b",J34,""))</f>
        <v>FERRERO CAMILO</v>
      </c>
      <c r="M30" s="248"/>
      <c r="N30" s="228"/>
      <c r="O30" s="241"/>
      <c r="P30" s="223"/>
      <c r="Q30" s="163"/>
      <c r="R30" s="69"/>
    </row>
    <row r="31" spans="1:18" s="70" customFormat="1" ht="9.6" customHeight="1">
      <c r="A31" s="226">
        <v>7</v>
      </c>
      <c r="B31" s="217" t="str">
        <f>IF($D31="","",IF(VLOOKUP($D31,'[6]Prep. Principal D'!$A$12:$U$27,15)="DA",,VLOOKUP($D31,'[6]Prep. Principal D'!$A$12:$U$27,15)))</f>
        <v/>
      </c>
      <c r="C31" s="217" t="str">
        <f>IF($D31="","",VLOOKUP($D31,'[6]Prep. Principal D'!$A$12:$U$27,13))</f>
        <v/>
      </c>
      <c r="D31" s="239"/>
      <c r="E31" s="228" t="str">
        <f>UPPER(IF($D31="","",VLOOKUP($D31,'[6]Prep. Principal D'!$A$7:$U$27,2)))</f>
        <v/>
      </c>
      <c r="F31" s="228"/>
      <c r="G31" s="236"/>
      <c r="H31" s="237" t="str">
        <f>IF($D31="","",VLOOKUP($D31,'[6]Prep. Principal D'!$A$12:$U$27,3))</f>
        <v/>
      </c>
      <c r="I31" s="222"/>
      <c r="J31" s="223"/>
      <c r="K31" s="241"/>
      <c r="L31" s="240" t="s">
        <v>30</v>
      </c>
      <c r="M31" s="229"/>
      <c r="N31" s="242"/>
      <c r="O31" s="241"/>
      <c r="P31" s="223"/>
      <c r="Q31" s="163"/>
      <c r="R31" s="69"/>
    </row>
    <row r="32" spans="1:18" s="70" customFormat="1" ht="9.6" customHeight="1">
      <c r="A32" s="225"/>
      <c r="B32" s="225"/>
      <c r="C32" s="225"/>
      <c r="D32" s="226"/>
      <c r="E32" s="228" t="str">
        <f>UPPER(IF($D31="","",VLOOKUP($D31,'[6]Prep. Principal D'!$A$7:$U$27,7)))</f>
        <v/>
      </c>
      <c r="F32" s="228"/>
      <c r="G32" s="236"/>
      <c r="H32" s="237" t="str">
        <f>IF($D31="","",VLOOKUP($D31,'[6]Prep. Principal D'!$A$12:$U$27,8))</f>
        <v/>
      </c>
      <c r="I32" s="248"/>
      <c r="J32" s="228"/>
      <c r="K32" s="241"/>
      <c r="L32" s="223"/>
      <c r="M32" s="229"/>
      <c r="N32" s="228"/>
      <c r="O32" s="241"/>
      <c r="P32" s="223"/>
      <c r="Q32" s="163"/>
      <c r="R32" s="69"/>
    </row>
    <row r="33" spans="1:18" s="70" customFormat="1" ht="9.6" customHeight="1">
      <c r="A33" s="230"/>
      <c r="B33" s="230"/>
      <c r="C33" s="230"/>
      <c r="D33" s="245"/>
      <c r="E33" s="231"/>
      <c r="F33" s="231"/>
      <c r="G33" s="232"/>
      <c r="H33" s="233"/>
      <c r="I33" s="222"/>
      <c r="J33" s="228" t="str">
        <f>IF(I34="a",E31,IF(I34="b",E35,""))</f>
        <v>TAMARA VALENTINA</v>
      </c>
      <c r="K33" s="247"/>
      <c r="L33" s="223"/>
      <c r="M33" s="229"/>
      <c r="N33" s="228"/>
      <c r="O33" s="241"/>
      <c r="P33" s="223"/>
      <c r="Q33" s="163"/>
      <c r="R33" s="69"/>
    </row>
    <row r="34" spans="1:18" s="70" customFormat="1" ht="9.6" customHeight="1">
      <c r="A34" s="226"/>
      <c r="B34" s="226"/>
      <c r="C34" s="226"/>
      <c r="D34" s="246"/>
      <c r="E34" s="228"/>
      <c r="F34" s="228"/>
      <c r="G34" s="236"/>
      <c r="H34" s="237"/>
      <c r="I34" s="222" t="s">
        <v>18</v>
      </c>
      <c r="J34" s="228" t="str">
        <f>IF(I34="a",E32,IF(I34="b",E36,""))</f>
        <v>DIAZ KENNETH</v>
      </c>
      <c r="K34" s="248"/>
      <c r="L34" s="228"/>
      <c r="M34" s="229"/>
      <c r="N34" s="228"/>
      <c r="O34" s="241"/>
      <c r="P34" s="223"/>
      <c r="Q34" s="163"/>
      <c r="R34" s="69"/>
    </row>
    <row r="35" spans="1:18" s="70" customFormat="1" ht="9.6" customHeight="1">
      <c r="A35" s="226">
        <v>8</v>
      </c>
      <c r="B35" s="217" t="str">
        <f>IF($D35="","",IF(VLOOKUP($D35,'[6]Prep. Principal D'!$A$12:$U$27,15)="DA",,VLOOKUP($D35,'[6]Prep. Principal D'!$A$12:$U$27,15)))</f>
        <v>MD</v>
      </c>
      <c r="C35" s="217" t="str">
        <f>IF($D35="","",VLOOKUP($D35,'[6]Prep. Principal D'!$A$12:$U$27,13))</f>
        <v/>
      </c>
      <c r="D35" s="239">
        <v>7</v>
      </c>
      <c r="E35" s="228" t="str">
        <f>UPPER(IF($D35="","",VLOOKUP($D35,'[6]Prep. Principal D'!$A$7:$U$27,2)))</f>
        <v>TAMARA VALENTINA</v>
      </c>
      <c r="F35" s="228"/>
      <c r="G35" s="236"/>
      <c r="H35" s="237" t="str">
        <f>IF($D35="","",VLOOKUP($D35,'[6]Prep. Principal D'!$A$12:$U$27,3))</f>
        <v>VAL</v>
      </c>
      <c r="I35" s="222"/>
      <c r="J35" s="240"/>
      <c r="K35" s="229"/>
      <c r="L35" s="242"/>
      <c r="M35" s="235"/>
      <c r="N35" s="228"/>
      <c r="O35" s="241"/>
      <c r="P35" s="223"/>
      <c r="Q35" s="163"/>
      <c r="R35" s="69"/>
    </row>
    <row r="36" spans="1:18" s="70" customFormat="1" ht="9.6" customHeight="1">
      <c r="A36" s="225"/>
      <c r="B36" s="225"/>
      <c r="C36" s="225"/>
      <c r="D36" s="226"/>
      <c r="E36" s="228" t="str">
        <f>UPPER(IF($D35="","",VLOOKUP($D35,'[6]Prep. Principal D'!$A$7:$U$27,7)))</f>
        <v>DIAZ KENNETH</v>
      </c>
      <c r="F36" s="228"/>
      <c r="G36" s="236"/>
      <c r="H36" s="237" t="str">
        <f>IF($D35="","",VLOOKUP($D35,'[6]Prep. Principal D'!$A$12:$U$27,8))</f>
        <v>VAL</v>
      </c>
      <c r="I36" s="227"/>
      <c r="J36" s="228"/>
      <c r="K36" s="229"/>
      <c r="L36" s="243"/>
      <c r="M36" s="244"/>
      <c r="N36" s="228"/>
      <c r="O36" s="241"/>
      <c r="P36" s="223"/>
      <c r="Q36" s="163"/>
      <c r="R36" s="69"/>
    </row>
    <row r="37" spans="1:18" s="70" customFormat="1" ht="9.6" customHeight="1">
      <c r="A37" s="230"/>
      <c r="B37" s="230"/>
      <c r="C37" s="230"/>
      <c r="D37" s="245"/>
      <c r="E37" s="231"/>
      <c r="F37" s="231"/>
      <c r="G37" s="232"/>
      <c r="H37" s="233"/>
      <c r="I37" s="234"/>
      <c r="J37" s="223"/>
      <c r="K37" s="224"/>
      <c r="L37" s="228"/>
      <c r="M37" s="229"/>
      <c r="N37" s="229"/>
      <c r="O37" s="241"/>
      <c r="P37" s="219" t="str">
        <f>IF(O38="a",N21,IF(O38="b",N53,""))</f>
        <v>GUTIERREZ LAURA A</v>
      </c>
      <c r="Q37" s="163"/>
      <c r="R37" s="69"/>
    </row>
    <row r="38" spans="1:18" s="70" customFormat="1" ht="9.6" customHeight="1">
      <c r="A38" s="226"/>
      <c r="B38" s="226"/>
      <c r="C38" s="226"/>
      <c r="D38" s="246"/>
      <c r="E38" s="228"/>
      <c r="F38" s="228"/>
      <c r="G38" s="236"/>
      <c r="H38" s="237"/>
      <c r="I38" s="222"/>
      <c r="J38" s="223"/>
      <c r="K38" s="224"/>
      <c r="L38" s="228"/>
      <c r="M38" s="229"/>
      <c r="N38" s="237"/>
      <c r="O38" s="241" t="s">
        <v>17</v>
      </c>
      <c r="P38" s="219" t="str">
        <f>IF(O38="a",N22,IF(O38="b",N54,""))</f>
        <v>PLAZAS JOSE A</v>
      </c>
      <c r="Q38" s="97"/>
      <c r="R38" s="69"/>
    </row>
    <row r="39" spans="1:18" s="70" customFormat="1" ht="9.6" customHeight="1">
      <c r="A39" s="226">
        <v>9</v>
      </c>
      <c r="B39" s="217" t="str">
        <f>IF($D39="","",IF(VLOOKUP($D39,'[6]Prep. Principal D'!$A$12:$U$27,15)="DA",,VLOOKUP($D39,'[6]Prep. Principal D'!$A$12:$U$27,15)))</f>
        <v>MD</v>
      </c>
      <c r="C39" s="217" t="str">
        <f>IF($D39="","",VLOOKUP($D39,'[6]Prep. Principal D'!$A$12:$U$27,13))</f>
        <v/>
      </c>
      <c r="D39" s="239">
        <v>6</v>
      </c>
      <c r="E39" s="228" t="str">
        <f>UPPER(IF($D39="","",VLOOKUP($D39,'[6]Prep. Principal D'!$A$7:$U$27,2)))</f>
        <v>MORA ANGIE N</v>
      </c>
      <c r="F39" s="228"/>
      <c r="G39" s="236"/>
      <c r="H39" s="237" t="str">
        <f>IF($D39="","",VLOOKUP($D39,'[6]Prep. Principal D'!$A$12:$U$27,3))</f>
        <v>TOL</v>
      </c>
      <c r="I39" s="222"/>
      <c r="J39" s="223"/>
      <c r="K39" s="224"/>
      <c r="L39" s="223"/>
      <c r="M39" s="224"/>
      <c r="N39" s="223"/>
      <c r="O39" s="241"/>
      <c r="P39" s="376" t="s">
        <v>41</v>
      </c>
      <c r="Q39" s="163"/>
      <c r="R39" s="69"/>
    </row>
    <row r="40" spans="1:18" s="70" customFormat="1" ht="9.6" customHeight="1">
      <c r="A40" s="225"/>
      <c r="B40" s="225"/>
      <c r="C40" s="225"/>
      <c r="D40" s="226"/>
      <c r="E40" s="228" t="str">
        <f>UPPER(IF($D39="","",VLOOKUP($D39,'[6]Prep. Principal D'!$A$7:$U$27,7)))</f>
        <v>BENAVIDES GUILLERMO</v>
      </c>
      <c r="F40" s="228"/>
      <c r="G40" s="236"/>
      <c r="H40" s="237" t="str">
        <f>IF($D39="","",VLOOKUP($D39,'[6]Prep. Principal D'!$A$12:$U$27,8))</f>
        <v>TOL</v>
      </c>
      <c r="I40" s="227"/>
      <c r="J40" s="228"/>
      <c r="K40" s="229"/>
      <c r="L40" s="223"/>
      <c r="M40" s="224"/>
      <c r="N40" s="223"/>
      <c r="O40" s="241"/>
      <c r="P40" s="243"/>
      <c r="Q40" s="249"/>
      <c r="R40" s="69"/>
    </row>
    <row r="41" spans="1:18" s="70" customFormat="1" ht="9.6" customHeight="1">
      <c r="A41" s="230"/>
      <c r="B41" s="230"/>
      <c r="C41" s="230"/>
      <c r="D41" s="245"/>
      <c r="E41" s="231"/>
      <c r="F41" s="231"/>
      <c r="G41" s="232"/>
      <c r="H41" s="233"/>
      <c r="I41" s="234"/>
      <c r="J41" s="228" t="str">
        <f>IF(I42="a",E39,IF(I42="b",E43,""))</f>
        <v>MORA ANGIE N</v>
      </c>
      <c r="K41" s="235"/>
      <c r="L41" s="223"/>
      <c r="M41" s="224"/>
      <c r="N41" s="223"/>
      <c r="O41" s="241"/>
      <c r="P41" s="223"/>
      <c r="Q41" s="163"/>
      <c r="R41" s="69"/>
    </row>
    <row r="42" spans="1:18" s="70" customFormat="1" ht="9.6" customHeight="1">
      <c r="A42" s="226"/>
      <c r="B42" s="226"/>
      <c r="C42" s="226"/>
      <c r="D42" s="246"/>
      <c r="E42" s="228"/>
      <c r="F42" s="228"/>
      <c r="G42" s="236"/>
      <c r="H42" s="237"/>
      <c r="I42" s="222" t="s">
        <v>23</v>
      </c>
      <c r="J42" s="228" t="str">
        <f>IF(I42="a",E40,IF(I42="b",E44,""))</f>
        <v>BENAVIDES GUILLERMO</v>
      </c>
      <c r="K42" s="238"/>
      <c r="L42" s="228"/>
      <c r="M42" s="229"/>
      <c r="N42" s="223"/>
      <c r="O42" s="241"/>
      <c r="P42" s="223"/>
      <c r="Q42" s="163"/>
      <c r="R42" s="69"/>
    </row>
    <row r="43" spans="1:18" s="70" customFormat="1" ht="9.6" customHeight="1">
      <c r="A43" s="226">
        <v>10</v>
      </c>
      <c r="B43" s="217" t="str">
        <f>IF($D43="","",IF(VLOOKUP($D43,'[6]Prep. Principal D'!$A$12:$U$27,15)="DA",,VLOOKUP($D43,'[6]Prep. Principal D'!$A$12:$U$27,15)))</f>
        <v/>
      </c>
      <c r="C43" s="217" t="str">
        <f>IF($D43="","",VLOOKUP($D43,'[6]Prep. Principal D'!$A$12:$U$27,13))</f>
        <v/>
      </c>
      <c r="D43" s="239"/>
      <c r="E43" s="228" t="str">
        <f>UPPER(IF($D43="","",VLOOKUP($D43,'[6]Prep. Principal D'!$A$7:$U$27,2)))</f>
        <v/>
      </c>
      <c r="F43" s="228"/>
      <c r="G43" s="236"/>
      <c r="H43" s="237" t="str">
        <f>IF($D43="","",VLOOKUP($D43,'[6]Prep. Principal D'!$A$12:$U$27,3))</f>
        <v/>
      </c>
      <c r="I43" s="222"/>
      <c r="J43" s="240"/>
      <c r="K43" s="241"/>
      <c r="L43" s="242"/>
      <c r="M43" s="235"/>
      <c r="N43" s="223"/>
      <c r="O43" s="241"/>
      <c r="P43" s="223"/>
      <c r="Q43" s="163"/>
      <c r="R43" s="69"/>
    </row>
    <row r="44" spans="1:18" s="70" customFormat="1" ht="9.6" customHeight="1">
      <c r="A44" s="225"/>
      <c r="B44" s="225"/>
      <c r="C44" s="225"/>
      <c r="D44" s="226"/>
      <c r="E44" s="228" t="str">
        <f>UPPER(IF($D43="","",VLOOKUP($D43,'[6]Prep. Principal D'!$A$7:$U$27,7)))</f>
        <v/>
      </c>
      <c r="F44" s="228"/>
      <c r="G44" s="236"/>
      <c r="H44" s="237" t="str">
        <f>IF($D43="","",VLOOKUP($D43,'[6]Prep. Principal D'!$A$12:$U$27,8))</f>
        <v/>
      </c>
      <c r="I44" s="227"/>
      <c r="J44" s="228"/>
      <c r="K44" s="241"/>
      <c r="L44" s="243"/>
      <c r="M44" s="244"/>
      <c r="N44" s="223"/>
      <c r="O44" s="241"/>
      <c r="P44" s="223"/>
      <c r="Q44" s="163"/>
      <c r="R44" s="69"/>
    </row>
    <row r="45" spans="1:18" s="70" customFormat="1" ht="9.6" customHeight="1">
      <c r="A45" s="230"/>
      <c r="B45" s="230"/>
      <c r="C45" s="230"/>
      <c r="D45" s="245"/>
      <c r="E45" s="231"/>
      <c r="F45" s="231"/>
      <c r="G45" s="232"/>
      <c r="H45" s="233"/>
      <c r="I45" s="234"/>
      <c r="J45" s="223"/>
      <c r="K45" s="241"/>
      <c r="L45" s="228" t="str">
        <f>IF(K46="a",J41,IF(K46="b",J49,""))</f>
        <v>MORA ANGIE N</v>
      </c>
      <c r="M45" s="229"/>
      <c r="N45" s="223"/>
      <c r="O45" s="241"/>
      <c r="P45" s="223"/>
      <c r="Q45" s="163"/>
      <c r="R45" s="69"/>
    </row>
    <row r="46" spans="1:18" s="70" customFormat="1" ht="9.6" customHeight="1">
      <c r="A46" s="226"/>
      <c r="B46" s="226"/>
      <c r="C46" s="226"/>
      <c r="D46" s="246"/>
      <c r="E46" s="228"/>
      <c r="F46" s="228"/>
      <c r="G46" s="236"/>
      <c r="H46" s="237"/>
      <c r="I46" s="222"/>
      <c r="J46" s="223"/>
      <c r="K46" s="241" t="s">
        <v>17</v>
      </c>
      <c r="L46" s="228" t="str">
        <f>IF(K46="a",J42,IF(K46="b",J50,""))</f>
        <v>BENAVIDES GUILLERMO</v>
      </c>
      <c r="M46" s="238"/>
      <c r="N46" s="228"/>
      <c r="O46" s="241"/>
      <c r="P46" s="223"/>
      <c r="Q46" s="163"/>
      <c r="R46" s="69"/>
    </row>
    <row r="47" spans="1:18" s="70" customFormat="1" ht="9.6" customHeight="1">
      <c r="A47" s="226">
        <v>11</v>
      </c>
      <c r="B47" s="217" t="str">
        <f>IF($D47="","",IF(VLOOKUP($D47,'[6]Prep. Principal D'!$A$12:$U$27,15)="DA",,VLOOKUP($D47,'[6]Prep. Principal D'!$A$12:$U$27,15)))</f>
        <v/>
      </c>
      <c r="C47" s="217" t="str">
        <f>IF($D47="","",VLOOKUP($D47,'[6]Prep. Principal D'!$A$12:$U$27,13))</f>
        <v/>
      </c>
      <c r="D47" s="239"/>
      <c r="E47" s="228" t="str">
        <f>UPPER(IF($D47="","",VLOOKUP($D47,'[6]Prep. Principal D'!$A$7:$U$27,2)))</f>
        <v/>
      </c>
      <c r="F47" s="228"/>
      <c r="G47" s="236"/>
      <c r="H47" s="237" t="str">
        <f>IF($D47="","",VLOOKUP($D47,'[6]Prep. Principal D'!$A$12:$U$27,3))</f>
        <v/>
      </c>
      <c r="I47" s="222"/>
      <c r="J47" s="223"/>
      <c r="K47" s="241"/>
      <c r="L47" s="240" t="s">
        <v>24</v>
      </c>
      <c r="M47" s="241"/>
      <c r="N47" s="242"/>
      <c r="O47" s="241"/>
      <c r="P47" s="223"/>
      <c r="Q47" s="163"/>
      <c r="R47" s="69"/>
    </row>
    <row r="48" spans="1:18" s="70" customFormat="1" ht="9.6" customHeight="1">
      <c r="A48" s="225"/>
      <c r="B48" s="225"/>
      <c r="C48" s="225"/>
      <c r="D48" s="226"/>
      <c r="E48" s="228" t="str">
        <f>UPPER(IF($D47="","",VLOOKUP($D47,'[6]Prep. Principal D'!$A$7:$U$27,7)))</f>
        <v/>
      </c>
      <c r="F48" s="228"/>
      <c r="G48" s="236"/>
      <c r="H48" s="237" t="str">
        <f>IF($D47="","",VLOOKUP($D47,'[6]Prep. Principal D'!$A$12:$U$27,8))</f>
        <v/>
      </c>
      <c r="I48" s="227"/>
      <c r="J48" s="228"/>
      <c r="K48" s="241"/>
      <c r="L48" s="223"/>
      <c r="M48" s="241"/>
      <c r="N48" s="228"/>
      <c r="O48" s="241"/>
      <c r="P48" s="223"/>
      <c r="Q48" s="163"/>
      <c r="R48" s="69"/>
    </row>
    <row r="49" spans="1:18" s="70" customFormat="1" ht="9.6" customHeight="1">
      <c r="A49" s="230"/>
      <c r="B49" s="230"/>
      <c r="C49" s="230"/>
      <c r="D49" s="230"/>
      <c r="E49" s="231"/>
      <c r="F49" s="231"/>
      <c r="G49" s="232"/>
      <c r="H49" s="233"/>
      <c r="I49" s="234"/>
      <c r="J49" s="219" t="str">
        <f>IF(I50="a",E47,IF(I50="b",E51,""))</f>
        <v>CANTOR VALENTINA</v>
      </c>
      <c r="K49" s="247"/>
      <c r="L49" s="223"/>
      <c r="M49" s="241"/>
      <c r="N49" s="228"/>
      <c r="O49" s="241"/>
      <c r="P49" s="223"/>
      <c r="Q49" s="163"/>
      <c r="R49" s="69"/>
    </row>
    <row r="50" spans="1:18" s="70" customFormat="1" ht="9.6" customHeight="1">
      <c r="A50" s="226"/>
      <c r="B50" s="226"/>
      <c r="C50" s="226"/>
      <c r="D50" s="226"/>
      <c r="E50" s="228"/>
      <c r="F50" s="228"/>
      <c r="G50" s="236"/>
      <c r="H50" s="237"/>
      <c r="I50" s="222" t="s">
        <v>18</v>
      </c>
      <c r="J50" s="219" t="str">
        <f>IF(I50="a",E48,IF(I50="b",E52,""))</f>
        <v>CANTOR FRANCISCO J</v>
      </c>
      <c r="K50" s="248"/>
      <c r="L50" s="228"/>
      <c r="M50" s="241"/>
      <c r="N50" s="228"/>
      <c r="O50" s="241"/>
      <c r="P50" s="223"/>
      <c r="Q50" s="163"/>
      <c r="R50" s="69"/>
    </row>
    <row r="51" spans="1:18" s="70" customFormat="1" ht="9.6" customHeight="1">
      <c r="A51" s="216">
        <v>12</v>
      </c>
      <c r="B51" s="217" t="str">
        <f>IF($D51="","",IF(VLOOKUP($D51,'[6]Prep. Principal D'!$A$12:$U$27,15)="DA",,VLOOKUP($D51,'[6]Prep. Principal D'!$A$12:$U$27,15)))</f>
        <v>MD</v>
      </c>
      <c r="C51" s="217" t="str">
        <f>IF($D51="","",VLOOKUP($D51,'[6]Prep. Principal D'!$A$12:$U$27,13))</f>
        <v/>
      </c>
      <c r="D51" s="218">
        <v>4</v>
      </c>
      <c r="E51" s="219" t="str">
        <f>UPPER(IF($D51="","",VLOOKUP($D51,'[6]Prep. Principal D'!$A$7:$U$27,2)))</f>
        <v>CANTOR VALENTINA</v>
      </c>
      <c r="F51" s="219"/>
      <c r="G51" s="220"/>
      <c r="H51" s="221" t="str">
        <f>IF($D51="","",VLOOKUP($D51,'[6]Prep. Principal D'!$A$12:$U$27,3))</f>
        <v>CUN</v>
      </c>
      <c r="I51" s="222"/>
      <c r="J51" s="240"/>
      <c r="K51" s="229"/>
      <c r="L51" s="242"/>
      <c r="M51" s="247"/>
      <c r="N51" s="228"/>
      <c r="O51" s="241"/>
      <c r="P51" s="223"/>
      <c r="Q51" s="163"/>
      <c r="R51" s="69"/>
    </row>
    <row r="52" spans="1:18" s="70" customFormat="1" ht="9.6" customHeight="1">
      <c r="A52" s="225"/>
      <c r="B52" s="225"/>
      <c r="C52" s="225"/>
      <c r="D52" s="226"/>
      <c r="E52" s="219" t="str">
        <f>UPPER(IF($D51="","",VLOOKUP($D51,'[6]Prep. Principal D'!$A$7:$U$27,7)))</f>
        <v>CANTOR FRANCISCO J</v>
      </c>
      <c r="F52" s="219"/>
      <c r="G52" s="220"/>
      <c r="H52" s="221" t="str">
        <f>IF($D51="","",VLOOKUP($D51,'[6]Prep. Principal D'!$A$12:$U$27,8))</f>
        <v>CUN</v>
      </c>
      <c r="I52" s="227"/>
      <c r="J52" s="228"/>
      <c r="K52" s="229"/>
      <c r="L52" s="243"/>
      <c r="M52" s="227"/>
      <c r="N52" s="228"/>
      <c r="O52" s="241"/>
      <c r="P52" s="223"/>
      <c r="Q52" s="163"/>
      <c r="R52" s="69"/>
    </row>
    <row r="53" spans="1:18" s="70" customFormat="1" ht="9.6" customHeight="1">
      <c r="A53" s="230"/>
      <c r="B53" s="230"/>
      <c r="C53" s="230"/>
      <c r="D53" s="230"/>
      <c r="E53" s="231"/>
      <c r="F53" s="231"/>
      <c r="G53" s="232"/>
      <c r="H53" s="233"/>
      <c r="I53" s="234"/>
      <c r="J53" s="223"/>
      <c r="K53" s="224"/>
      <c r="L53" s="228"/>
      <c r="M53" s="241"/>
      <c r="N53" s="219" t="str">
        <f>IF(M54="a",L45,IF(M54="b",L61,""))</f>
        <v>OSORIO VALENTINA</v>
      </c>
      <c r="O53" s="241"/>
      <c r="P53" s="223"/>
      <c r="Q53" s="163"/>
      <c r="R53" s="69"/>
    </row>
    <row r="54" spans="1:18" s="70" customFormat="1" ht="9.6" customHeight="1">
      <c r="A54" s="226"/>
      <c r="B54" s="226"/>
      <c r="C54" s="226"/>
      <c r="D54" s="226"/>
      <c r="E54" s="228"/>
      <c r="F54" s="228"/>
      <c r="G54" s="236"/>
      <c r="H54" s="237"/>
      <c r="I54" s="222"/>
      <c r="J54" s="223"/>
      <c r="K54" s="224"/>
      <c r="L54" s="228"/>
      <c r="M54" s="241" t="s">
        <v>21</v>
      </c>
      <c r="N54" s="219" t="str">
        <f>IF(M54="a",L46,IF(M54="b",L62,""))</f>
        <v>RUIZ JUAN D</v>
      </c>
      <c r="O54" s="248"/>
      <c r="P54" s="228"/>
      <c r="Q54" s="163"/>
      <c r="R54" s="69"/>
    </row>
    <row r="55" spans="1:18" s="70" customFormat="1" ht="9.6" customHeight="1">
      <c r="A55" s="226">
        <v>13</v>
      </c>
      <c r="B55" s="217" t="str">
        <f>IF($D55="","",IF(VLOOKUP($D55,'[6]Prep. Principal D'!$A$12:$U$27,15)="DA",,VLOOKUP($D55,'[6]Prep. Principal D'!$A$12:$U$27,15)))</f>
        <v>MD</v>
      </c>
      <c r="C55" s="217" t="str">
        <f>IF($D55="","",VLOOKUP($D55,'[6]Prep. Principal D'!$A$12:$U$27,13))</f>
        <v/>
      </c>
      <c r="D55" s="239">
        <v>9</v>
      </c>
      <c r="E55" s="228" t="str">
        <f>UPPER(IF($D55="","",VLOOKUP($D55,'[6]Prep. Principal D'!$A$7:$U$27,2)))</f>
        <v>RODRIGUEZ NATALIA S</v>
      </c>
      <c r="F55" s="228"/>
      <c r="G55" s="236"/>
      <c r="H55" s="237" t="str">
        <f>IF($D55="","",VLOOKUP($D55,'[6]Prep. Principal D'!$A$12:$U$27,3))</f>
        <v>CES</v>
      </c>
      <c r="I55" s="222"/>
      <c r="J55" s="223"/>
      <c r="K55" s="224"/>
      <c r="L55" s="223"/>
      <c r="M55" s="241"/>
      <c r="N55" s="240" t="s">
        <v>87</v>
      </c>
      <c r="O55" s="229"/>
      <c r="P55" s="223"/>
      <c r="Q55" s="68"/>
      <c r="R55" s="69"/>
    </row>
    <row r="56" spans="1:18" s="70" customFormat="1" ht="9.6" customHeight="1">
      <c r="A56" s="225"/>
      <c r="B56" s="225"/>
      <c r="C56" s="225"/>
      <c r="D56" s="226"/>
      <c r="E56" s="228" t="str">
        <f>UPPER(IF($D55="","",VLOOKUP($D55,'[6]Prep. Principal D'!$A$7:$U$27,7)))</f>
        <v>PEÑARANDA LUIS M</v>
      </c>
      <c r="F56" s="228"/>
      <c r="G56" s="236"/>
      <c r="H56" s="237" t="str">
        <f>IF($D55="","",VLOOKUP($D55,'[6]Prep. Principal D'!$A$12:$U$27,8))</f>
        <v>CES</v>
      </c>
      <c r="I56" s="227"/>
      <c r="J56" s="228"/>
      <c r="K56" s="229"/>
      <c r="L56" s="223"/>
      <c r="M56" s="241"/>
      <c r="N56" s="223"/>
      <c r="O56" s="229"/>
      <c r="P56" s="223"/>
      <c r="Q56" s="68"/>
      <c r="R56" s="69"/>
    </row>
    <row r="57" spans="1:18" s="70" customFormat="1" ht="9.6" customHeight="1">
      <c r="A57" s="230"/>
      <c r="B57" s="230"/>
      <c r="C57" s="230"/>
      <c r="D57" s="245"/>
      <c r="E57" s="231"/>
      <c r="F57" s="231"/>
      <c r="G57" s="232"/>
      <c r="H57" s="233"/>
      <c r="I57" s="234"/>
      <c r="J57" s="228" t="str">
        <f>IF(I58="a",E55,IF(I58="b",E59,""))</f>
        <v>MONROY SHARA V</v>
      </c>
      <c r="K57" s="235"/>
      <c r="L57" s="223"/>
      <c r="M57" s="241"/>
      <c r="N57" s="223"/>
      <c r="O57" s="229"/>
      <c r="P57" s="223"/>
      <c r="Q57" s="68"/>
      <c r="R57" s="69"/>
    </row>
    <row r="58" spans="1:18" s="70" customFormat="1" ht="9.6" customHeight="1">
      <c r="A58" s="226"/>
      <c r="B58" s="226"/>
      <c r="C58" s="226"/>
      <c r="D58" s="246"/>
      <c r="E58" s="228"/>
      <c r="F58" s="228"/>
      <c r="G58" s="236"/>
      <c r="H58" s="237"/>
      <c r="I58" s="222" t="s">
        <v>18</v>
      </c>
      <c r="J58" s="228" t="str">
        <f>IF(I58="a",E56,IF(I58="b",E60,""))</f>
        <v>RODRIGUEZ ALVARO A</v>
      </c>
      <c r="K58" s="238"/>
      <c r="L58" s="228"/>
      <c r="M58" s="241"/>
      <c r="N58" s="223"/>
      <c r="O58" s="229"/>
      <c r="P58" s="223"/>
      <c r="Q58" s="68"/>
      <c r="R58" s="69"/>
    </row>
    <row r="59" spans="1:18" s="70" customFormat="1" ht="9.6" customHeight="1">
      <c r="A59" s="226">
        <v>14</v>
      </c>
      <c r="B59" s="217" t="str">
        <f>IF($D59="","",IF(VLOOKUP($D59,'[6]Prep. Principal D'!$A$12:$U$27,15)="DA",,VLOOKUP($D59,'[6]Prep. Principal D'!$A$12:$U$27,15)))</f>
        <v>MD</v>
      </c>
      <c r="C59" s="217" t="str">
        <f>IF($D59="","",VLOOKUP($D59,'[6]Prep. Principal D'!$A$12:$U$27,13))</f>
        <v/>
      </c>
      <c r="D59" s="239">
        <v>10</v>
      </c>
      <c r="E59" s="228" t="str">
        <f>UPPER(IF($D59="","",VLOOKUP($D59,'[6]Prep. Principal D'!$A$7:$U$27,2)))</f>
        <v>MONROY SHARA V</v>
      </c>
      <c r="F59" s="228"/>
      <c r="G59" s="236"/>
      <c r="H59" s="237" t="str">
        <f>IF($D59="","",VLOOKUP($D59,'[6]Prep. Principal D'!$A$12:$U$27,3))</f>
        <v>HUI</v>
      </c>
      <c r="I59" s="222"/>
      <c r="J59" s="240" t="s">
        <v>65</v>
      </c>
      <c r="K59" s="241"/>
      <c r="L59" s="242"/>
      <c r="M59" s="247"/>
      <c r="N59" s="223"/>
      <c r="O59" s="229"/>
      <c r="P59" s="223"/>
      <c r="Q59" s="68"/>
      <c r="R59" s="69"/>
    </row>
    <row r="60" spans="1:18" s="70" customFormat="1" ht="9.6" customHeight="1">
      <c r="A60" s="225"/>
      <c r="B60" s="225"/>
      <c r="C60" s="225"/>
      <c r="D60" s="226"/>
      <c r="E60" s="228" t="str">
        <f>UPPER(IF($D59="","",VLOOKUP($D59,'[6]Prep. Principal D'!$A$7:$U$27,7)))</f>
        <v>RODRIGUEZ ALVARO A</v>
      </c>
      <c r="F60" s="228"/>
      <c r="G60" s="236"/>
      <c r="H60" s="237" t="str">
        <f>IF($D59="","",VLOOKUP($D59,'[6]Prep. Principal D'!$A$12:$U$27,8))</f>
        <v>HUI</v>
      </c>
      <c r="I60" s="227"/>
      <c r="J60" s="228"/>
      <c r="K60" s="241"/>
      <c r="L60" s="243"/>
      <c r="M60" s="227"/>
      <c r="N60" s="223"/>
      <c r="O60" s="229"/>
      <c r="P60" s="223"/>
      <c r="Q60" s="68"/>
      <c r="R60" s="69"/>
    </row>
    <row r="61" spans="1:18" s="70" customFormat="1" ht="9.6" customHeight="1">
      <c r="A61" s="230"/>
      <c r="B61" s="230"/>
      <c r="C61" s="230"/>
      <c r="D61" s="245"/>
      <c r="E61" s="231"/>
      <c r="F61" s="231"/>
      <c r="G61" s="232"/>
      <c r="H61" s="233"/>
      <c r="I61" s="234"/>
      <c r="J61" s="223"/>
      <c r="K61" s="241"/>
      <c r="L61" s="219" t="str">
        <f>IF(K62="a",J57,IF(K62="b",J65,""))</f>
        <v>OSORIO VALENTINA</v>
      </c>
      <c r="M61" s="241"/>
      <c r="N61" s="223"/>
      <c r="O61" s="229"/>
      <c r="P61" s="223"/>
      <c r="Q61" s="68"/>
      <c r="R61" s="69"/>
    </row>
    <row r="62" spans="1:18" s="70" customFormat="1" ht="9.6" customHeight="1">
      <c r="A62" s="226"/>
      <c r="B62" s="226"/>
      <c r="C62" s="226"/>
      <c r="D62" s="246"/>
      <c r="E62" s="228"/>
      <c r="F62" s="228"/>
      <c r="G62" s="236"/>
      <c r="H62" s="237"/>
      <c r="I62" s="222"/>
      <c r="J62" s="223"/>
      <c r="K62" s="241" t="s">
        <v>21</v>
      </c>
      <c r="L62" s="219" t="str">
        <f>IF(K62="a",J58,IF(K62="b",J66,""))</f>
        <v>RUIZ JUAN D</v>
      </c>
      <c r="M62" s="248"/>
      <c r="N62" s="228"/>
      <c r="O62" s="229"/>
      <c r="P62" s="223"/>
      <c r="Q62" s="68"/>
      <c r="R62" s="69"/>
    </row>
    <row r="63" spans="1:18" s="70" customFormat="1" ht="9.6" customHeight="1">
      <c r="A63" s="226">
        <v>15</v>
      </c>
      <c r="B63" s="217" t="str">
        <f>IF($D63="","",IF(VLOOKUP($D63,'[6]Prep. Principal D'!$A$12:$U$27,15)="DA",,VLOOKUP($D63,'[6]Prep. Principal D'!$A$12:$U$27,15)))</f>
        <v/>
      </c>
      <c r="C63" s="217" t="str">
        <f>IF($D63="","",VLOOKUP($D63,'[6]Prep. Principal D'!$A$12:$U$27,13))</f>
        <v/>
      </c>
      <c r="D63" s="239"/>
      <c r="E63" s="228" t="str">
        <f>UPPER(IF($D63="","",VLOOKUP($D63,'[6]Prep. Principal D'!$A$7:$U$27,2)))</f>
        <v/>
      </c>
      <c r="F63" s="228"/>
      <c r="G63" s="236"/>
      <c r="H63" s="237" t="str">
        <f>IF($D63="","",VLOOKUP($D63,'[6]Prep. Principal D'!$A$12:$U$27,3))</f>
        <v/>
      </c>
      <c r="I63" s="222"/>
      <c r="J63" s="223"/>
      <c r="K63" s="241"/>
      <c r="L63" s="240" t="s">
        <v>42</v>
      </c>
      <c r="M63" s="229"/>
      <c r="N63" s="242"/>
      <c r="O63" s="229"/>
      <c r="P63" s="223"/>
      <c r="Q63" s="68"/>
      <c r="R63" s="69"/>
    </row>
    <row r="64" spans="1:18" s="70" customFormat="1" ht="9.6" customHeight="1">
      <c r="A64" s="225"/>
      <c r="B64" s="225"/>
      <c r="C64" s="225"/>
      <c r="D64" s="226"/>
      <c r="E64" s="228" t="str">
        <f>UPPER(IF($D63="","",VLOOKUP($D63,'[6]Prep. Principal D'!$A$7:$U$27,7)))</f>
        <v/>
      </c>
      <c r="F64" s="228"/>
      <c r="G64" s="236"/>
      <c r="H64" s="237" t="str">
        <f>IF($D63="","",VLOOKUP($D63,'[6]Prep. Principal D'!$A$12:$U$27,8))</f>
        <v/>
      </c>
      <c r="I64" s="227"/>
      <c r="J64" s="228"/>
      <c r="K64" s="241"/>
      <c r="L64" s="223"/>
      <c r="M64" s="229"/>
      <c r="N64" s="228"/>
      <c r="O64" s="229"/>
      <c r="P64" s="223"/>
      <c r="Q64" s="68"/>
      <c r="R64" s="69"/>
    </row>
    <row r="65" spans="1:18" s="70" customFormat="1" ht="9.6" customHeight="1">
      <c r="A65" s="230"/>
      <c r="B65" s="230"/>
      <c r="C65" s="230"/>
      <c r="D65" s="230"/>
      <c r="E65" s="250"/>
      <c r="F65" s="250"/>
      <c r="G65" s="251"/>
      <c r="H65" s="252"/>
      <c r="I65" s="234"/>
      <c r="J65" s="219" t="str">
        <f>IF(I66="a",E63,IF(I66="b",E67,""))</f>
        <v>OSORIO VALENTINA</v>
      </c>
      <c r="K65" s="247"/>
      <c r="L65" s="223"/>
      <c r="M65" s="229"/>
      <c r="N65" s="228"/>
      <c r="O65" s="229"/>
      <c r="P65" s="223"/>
      <c r="Q65" s="68"/>
      <c r="R65" s="69"/>
    </row>
    <row r="66" spans="1:18" s="70" customFormat="1" ht="9.6" customHeight="1">
      <c r="A66" s="226"/>
      <c r="B66" s="226"/>
      <c r="C66" s="226"/>
      <c r="D66" s="226"/>
      <c r="E66" s="228"/>
      <c r="F66" s="228"/>
      <c r="G66" s="253"/>
      <c r="H66" s="237"/>
      <c r="I66" s="222" t="s">
        <v>18</v>
      </c>
      <c r="J66" s="219" t="str">
        <f>IF(I66="a",E64,IF(I66="b",E68,""))</f>
        <v>RUIZ JUAN D</v>
      </c>
      <c r="K66" s="248"/>
      <c r="L66" s="228"/>
      <c r="M66" s="229"/>
      <c r="N66" s="228"/>
      <c r="O66" s="229"/>
      <c r="P66" s="223"/>
      <c r="Q66" s="68"/>
      <c r="R66" s="69"/>
    </row>
    <row r="67" spans="1:18" s="70" customFormat="1" ht="9.6" customHeight="1">
      <c r="A67" s="216">
        <v>16</v>
      </c>
      <c r="B67" s="217" t="str">
        <f>IF($D67="","",IF(VLOOKUP($D67,'[6]Prep. Principal D'!$A$12:$U$27,15)="DA",,VLOOKUP($D67,'[6]Prep. Principal D'!$A$12:$U$27,15)))</f>
        <v>MD</v>
      </c>
      <c r="C67" s="217">
        <f>IF($D67="","",VLOOKUP($D67,'[6]Prep. Principal D'!$A$12:$U$27,13))</f>
        <v>57</v>
      </c>
      <c r="D67" s="218">
        <v>2</v>
      </c>
      <c r="E67" s="219" t="str">
        <f>UPPER(IF($D67="","",VLOOKUP($D67,'[6]Prep. Principal D'!$A$7:$U$27,2)))</f>
        <v>OSORIO VALENTINA</v>
      </c>
      <c r="F67" s="219"/>
      <c r="G67" s="220"/>
      <c r="H67" s="221" t="str">
        <f>IF($D67="","",VLOOKUP($D67,'[6]Prep. Principal D'!$A$12:$U$27,3))</f>
        <v>SAN</v>
      </c>
      <c r="I67" s="222"/>
      <c r="J67" s="240"/>
      <c r="K67" s="229"/>
      <c r="L67" s="242"/>
      <c r="M67" s="235"/>
      <c r="N67" s="228"/>
      <c r="O67" s="229"/>
      <c r="P67" s="223"/>
      <c r="Q67" s="68"/>
      <c r="R67" s="69"/>
    </row>
    <row r="68" spans="1:18" s="70" customFormat="1" ht="9.6" customHeight="1">
      <c r="A68" s="225"/>
      <c r="B68" s="225"/>
      <c r="C68" s="225"/>
      <c r="D68" s="225"/>
      <c r="E68" s="254" t="str">
        <f>UPPER(IF($D67="","",VLOOKUP($D67,'[6]Prep. Principal D'!$A$7:$U$27,7)))</f>
        <v>RUIZ JUAN D</v>
      </c>
      <c r="F68" s="254"/>
      <c r="G68" s="255"/>
      <c r="H68" s="256" t="str">
        <f>IF($D67="","",VLOOKUP($D67,'[6]Prep. Principal D'!$A$12:$U$27,8))</f>
        <v>SAN</v>
      </c>
      <c r="I68" s="248"/>
      <c r="J68" s="228"/>
      <c r="K68" s="229"/>
      <c r="L68" s="243"/>
      <c r="M68" s="244"/>
      <c r="N68" s="228"/>
      <c r="O68" s="229"/>
      <c r="P68" s="223"/>
      <c r="Q68" s="68"/>
      <c r="R68" s="69"/>
    </row>
    <row r="69" spans="1:18" s="267" customFormat="1" ht="3" customHeight="1">
      <c r="A69" s="257"/>
      <c r="B69" s="258"/>
      <c r="C69" s="258"/>
      <c r="D69" s="259"/>
      <c r="E69" s="260"/>
      <c r="F69" s="260"/>
      <c r="G69" s="32"/>
      <c r="H69" s="260"/>
      <c r="I69" s="261"/>
      <c r="J69" s="262"/>
      <c r="K69" s="263"/>
      <c r="L69" s="264"/>
      <c r="M69" s="265"/>
      <c r="N69" s="264"/>
      <c r="O69" s="265"/>
      <c r="P69" s="262"/>
      <c r="Q69" s="263"/>
      <c r="R69" s="266"/>
    </row>
    <row r="70" spans="1:18" s="3" customFormat="1" ht="6" customHeight="1">
      <c r="A70" s="257"/>
      <c r="B70" s="268"/>
      <c r="C70" s="268"/>
      <c r="D70" s="269"/>
      <c r="E70" s="270"/>
      <c r="F70" s="270"/>
      <c r="G70" s="271"/>
      <c r="H70" s="270"/>
      <c r="I70" s="272"/>
      <c r="J70" s="262"/>
      <c r="K70" s="263"/>
      <c r="L70" s="273"/>
      <c r="M70" s="274"/>
      <c r="N70" s="273"/>
      <c r="O70" s="274"/>
      <c r="P70" s="275"/>
      <c r="Q70" s="276"/>
      <c r="R70" s="277"/>
    </row>
    <row r="71" spans="1:18" s="4" customFormat="1" ht="10.5" customHeight="1">
      <c r="A71" s="278"/>
      <c r="B71" s="115" t="s">
        <v>32</v>
      </c>
      <c r="C71" s="115"/>
      <c r="D71" s="115"/>
      <c r="E71" s="116"/>
      <c r="F71" s="116"/>
      <c r="G71" s="115" t="s">
        <v>33</v>
      </c>
      <c r="H71" s="117"/>
      <c r="I71" s="115"/>
      <c r="J71" s="118"/>
      <c r="K71" s="119"/>
      <c r="L71" s="117"/>
      <c r="M71" s="119"/>
      <c r="N71" s="118"/>
    </row>
    <row r="72" spans="1:18" s="4" customFormat="1" ht="9" customHeight="1">
      <c r="A72" s="279">
        <v>1</v>
      </c>
      <c r="B72" s="280" t="str">
        <f>IF(D7=1,E7,"")</f>
        <v>GUTIERREZ LAURA A</v>
      </c>
      <c r="C72" s="281"/>
      <c r="D72" s="281"/>
      <c r="E72" s="282"/>
      <c r="F72" s="283">
        <v>1</v>
      </c>
      <c r="G72" s="146"/>
      <c r="H72" s="47"/>
      <c r="I72" s="146"/>
      <c r="J72" s="284"/>
      <c r="K72" s="130"/>
      <c r="L72" s="131"/>
      <c r="M72" s="132"/>
      <c r="N72" s="133"/>
    </row>
    <row r="73" spans="1:18" s="4" customFormat="1" ht="9" customHeight="1">
      <c r="A73" s="285"/>
      <c r="B73" s="286" t="str">
        <f>IF(D7=1,E8,"")</f>
        <v>PLAZAS JOSE A</v>
      </c>
      <c r="C73" s="287"/>
      <c r="D73" s="287"/>
      <c r="E73" s="288"/>
      <c r="F73" s="289"/>
      <c r="G73" s="132"/>
      <c r="H73" s="131"/>
      <c r="I73" s="132"/>
      <c r="J73" s="133"/>
      <c r="K73" s="146"/>
      <c r="L73" s="47"/>
      <c r="M73" s="146"/>
      <c r="N73" s="284"/>
    </row>
    <row r="74" spans="1:18" s="4" customFormat="1" ht="9" customHeight="1">
      <c r="A74" s="279">
        <v>2</v>
      </c>
      <c r="B74" s="280" t="str">
        <f>IF(D67=2,E67,"")</f>
        <v>OSORIO VALENTINA</v>
      </c>
      <c r="C74" s="281"/>
      <c r="D74" s="281"/>
      <c r="E74" s="282"/>
      <c r="F74" s="283">
        <v>2</v>
      </c>
      <c r="G74" s="146"/>
      <c r="H74" s="47"/>
      <c r="I74" s="146"/>
      <c r="J74" s="284"/>
      <c r="K74" s="146"/>
      <c r="L74" s="47"/>
      <c r="M74" s="146"/>
      <c r="N74" s="284"/>
    </row>
    <row r="75" spans="1:18" s="4" customFormat="1" ht="9" customHeight="1">
      <c r="A75" s="285"/>
      <c r="B75" s="286" t="str">
        <f>IF(D67=2,E68,"")</f>
        <v>RUIZ JUAN D</v>
      </c>
      <c r="C75" s="287"/>
      <c r="D75" s="287"/>
      <c r="E75" s="288"/>
      <c r="F75" s="289"/>
      <c r="G75" s="132"/>
      <c r="H75" s="131"/>
      <c r="I75" s="132"/>
      <c r="J75" s="133"/>
      <c r="K75" s="132"/>
      <c r="L75" s="131"/>
      <c r="M75" s="132"/>
      <c r="N75" s="133"/>
    </row>
    <row r="76" spans="1:18" s="4" customFormat="1" ht="9" customHeight="1">
      <c r="A76" s="279">
        <v>3</v>
      </c>
      <c r="B76" s="280" t="str">
        <f>IF(D23=3,E23,IF(D51=3,E51,""))</f>
        <v>TREJOS ANA S</v>
      </c>
      <c r="C76" s="281"/>
      <c r="D76" s="281"/>
      <c r="E76" s="282"/>
      <c r="F76" s="283">
        <v>3</v>
      </c>
      <c r="G76" s="146"/>
      <c r="H76" s="47"/>
      <c r="I76" s="146"/>
      <c r="J76" s="284"/>
      <c r="K76" s="130" t="s">
        <v>34</v>
      </c>
      <c r="L76" s="131"/>
      <c r="M76" s="132"/>
      <c r="N76" s="133"/>
    </row>
    <row r="77" spans="1:18" s="4" customFormat="1" ht="9" customHeight="1">
      <c r="A77" s="285"/>
      <c r="B77" s="286" t="str">
        <f>IF(D23=3,E24,IF(D51=3,E52,""))</f>
        <v>FERRERO CAMILO</v>
      </c>
      <c r="C77" s="287"/>
      <c r="D77" s="287"/>
      <c r="E77" s="288"/>
      <c r="F77" s="289"/>
      <c r="G77" s="132"/>
      <c r="H77" s="131"/>
      <c r="I77" s="132"/>
      <c r="J77" s="133"/>
      <c r="K77" s="146"/>
      <c r="L77" s="47"/>
      <c r="M77" s="146"/>
      <c r="N77" s="284"/>
    </row>
    <row r="78" spans="1:18" s="4" customFormat="1" ht="9" customHeight="1">
      <c r="A78" s="279">
        <v>4</v>
      </c>
      <c r="B78" s="280" t="str">
        <f>IF(D23=4,E23,IF(D51=4,E51,""))</f>
        <v>CANTOR VALENTINA</v>
      </c>
      <c r="C78" s="281"/>
      <c r="D78" s="281"/>
      <c r="E78" s="282"/>
      <c r="F78" s="283">
        <v>4</v>
      </c>
      <c r="G78" s="146"/>
      <c r="H78" s="47"/>
      <c r="I78" s="146"/>
      <c r="J78" s="284"/>
      <c r="K78" s="146"/>
      <c r="L78" s="47"/>
      <c r="M78" s="146"/>
      <c r="N78" s="284"/>
    </row>
    <row r="79" spans="1:18" s="4" customFormat="1" ht="9" customHeight="1">
      <c r="A79" s="290"/>
      <c r="B79" s="291" t="str">
        <f>IF(D23=4,E24,IF(D51=4,E52,""))</f>
        <v>CANTOR FRANCISCO J</v>
      </c>
      <c r="C79" s="287"/>
      <c r="D79" s="287"/>
      <c r="E79" s="288"/>
      <c r="F79" s="289"/>
      <c r="G79" s="132"/>
      <c r="H79" s="131"/>
      <c r="I79" s="132"/>
      <c r="J79" s="133"/>
      <c r="K79" s="140" t="str">
        <f>[6]Maestra!A18</f>
        <v>Luis Mario Aristizábal</v>
      </c>
      <c r="L79" s="131"/>
      <c r="M79" s="132"/>
      <c r="N79" s="133"/>
    </row>
    <row r="80" spans="1:18" ht="15.75" customHeight="1"/>
    <row r="81" ht="9" customHeight="1"/>
  </sheetData>
  <pageMargins left="0.75" right="0.75" top="1" bottom="1" header="0" footer="0"/>
  <pageSetup scale="74"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R79"/>
  <sheetViews>
    <sheetView showGridLines="0" showZeros="0" zoomScaleNormal="100" workbookViewId="0">
      <selection activeCell="P40" sqref="P40"/>
    </sheetView>
  </sheetViews>
  <sheetFormatPr baseColWidth="10" defaultColWidth="9.140625" defaultRowHeight="12.75"/>
  <cols>
    <col min="1" max="1" width="3.28515625" style="141" customWidth="1"/>
    <col min="2"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142" customWidth="1"/>
    <col min="10" max="10" width="10.7109375" style="1" customWidth="1"/>
    <col min="11" max="11" width="1.7109375" style="142" customWidth="1"/>
    <col min="12" max="12" width="10.7109375" style="1" customWidth="1"/>
    <col min="13" max="13" width="1.7109375" style="143" customWidth="1"/>
    <col min="14" max="14" width="10.7109375" style="1" customWidth="1"/>
    <col min="15" max="15" width="1.7109375" style="142" customWidth="1"/>
    <col min="16" max="16" width="10.7109375" style="1" customWidth="1"/>
    <col min="17" max="17" width="1.7109375" style="143" customWidth="1"/>
    <col min="18" max="18" width="0" style="1" hidden="1" customWidth="1"/>
    <col min="19"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4" width="0" style="1" hidden="1" customWidth="1"/>
    <col min="275"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0" width="0" style="1" hidden="1" customWidth="1"/>
    <col min="531"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6" width="0" style="1" hidden="1" customWidth="1"/>
    <col min="787"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2" width="0" style="1" hidden="1" customWidth="1"/>
    <col min="1043"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8" width="0" style="1" hidden="1" customWidth="1"/>
    <col min="1299"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4" width="0" style="1" hidden="1" customWidth="1"/>
    <col min="1555"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0" width="0" style="1" hidden="1" customWidth="1"/>
    <col min="1811"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6" width="0" style="1" hidden="1" customWidth="1"/>
    <col min="2067"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2" width="0" style="1" hidden="1" customWidth="1"/>
    <col min="2323"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8" width="0" style="1" hidden="1" customWidth="1"/>
    <col min="2579"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4" width="0" style="1" hidden="1" customWidth="1"/>
    <col min="2835"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0" width="0" style="1" hidden="1" customWidth="1"/>
    <col min="3091"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6" width="0" style="1" hidden="1" customWidth="1"/>
    <col min="3347"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2" width="0" style="1" hidden="1" customWidth="1"/>
    <col min="3603"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8" width="0" style="1" hidden="1" customWidth="1"/>
    <col min="3859"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4" width="0" style="1" hidden="1" customWidth="1"/>
    <col min="4115"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0" width="0" style="1" hidden="1" customWidth="1"/>
    <col min="4371"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6" width="0" style="1" hidden="1" customWidth="1"/>
    <col min="4627"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2" width="0" style="1" hidden="1" customWidth="1"/>
    <col min="4883"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8" width="0" style="1" hidden="1" customWidth="1"/>
    <col min="5139"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4" width="0" style="1" hidden="1" customWidth="1"/>
    <col min="5395"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0" width="0" style="1" hidden="1" customWidth="1"/>
    <col min="5651"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6" width="0" style="1" hidden="1" customWidth="1"/>
    <col min="5907"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2" width="0" style="1" hidden="1" customWidth="1"/>
    <col min="6163"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8" width="0" style="1" hidden="1" customWidth="1"/>
    <col min="6419"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4" width="0" style="1" hidden="1" customWidth="1"/>
    <col min="6675"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0" width="0" style="1" hidden="1" customWidth="1"/>
    <col min="6931"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6" width="0" style="1" hidden="1" customWidth="1"/>
    <col min="7187"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2" width="0" style="1" hidden="1" customWidth="1"/>
    <col min="7443"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8" width="0" style="1" hidden="1" customWidth="1"/>
    <col min="7699"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4" width="0" style="1" hidden="1" customWidth="1"/>
    <col min="7955"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0" width="0" style="1" hidden="1" customWidth="1"/>
    <col min="8211"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6" width="0" style="1" hidden="1" customWidth="1"/>
    <col min="8467"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2" width="0" style="1" hidden="1" customWidth="1"/>
    <col min="8723"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8" width="0" style="1" hidden="1" customWidth="1"/>
    <col min="8979"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4" width="0" style="1" hidden="1" customWidth="1"/>
    <col min="9235"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0" width="0" style="1" hidden="1" customWidth="1"/>
    <col min="9491"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6" width="0" style="1" hidden="1" customWidth="1"/>
    <col min="9747"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2" width="0" style="1" hidden="1" customWidth="1"/>
    <col min="10003"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8" width="0" style="1" hidden="1" customWidth="1"/>
    <col min="10259"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4" width="0" style="1" hidden="1" customWidth="1"/>
    <col min="10515"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0" width="0" style="1" hidden="1" customWidth="1"/>
    <col min="10771"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6" width="0" style="1" hidden="1" customWidth="1"/>
    <col min="11027"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2" width="0" style="1" hidden="1" customWidth="1"/>
    <col min="11283"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8" width="0" style="1" hidden="1" customWidth="1"/>
    <col min="11539"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4" width="0" style="1" hidden="1" customWidth="1"/>
    <col min="11795"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0" width="0" style="1" hidden="1" customWidth="1"/>
    <col min="12051"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6" width="0" style="1" hidden="1" customWidth="1"/>
    <col min="12307"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2" width="0" style="1" hidden="1" customWidth="1"/>
    <col min="12563"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8" width="0" style="1" hidden="1" customWidth="1"/>
    <col min="12819"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4" width="0" style="1" hidden="1" customWidth="1"/>
    <col min="13075"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0" width="0" style="1" hidden="1" customWidth="1"/>
    <col min="13331"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6" width="0" style="1" hidden="1" customWidth="1"/>
    <col min="13587"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2" width="0" style="1" hidden="1" customWidth="1"/>
    <col min="13843"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8" width="0" style="1" hidden="1" customWidth="1"/>
    <col min="14099"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4" width="0" style="1" hidden="1" customWidth="1"/>
    <col min="14355"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0" width="0" style="1" hidden="1" customWidth="1"/>
    <col min="14611"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6" width="0" style="1" hidden="1" customWidth="1"/>
    <col min="14867"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2" width="0" style="1" hidden="1" customWidth="1"/>
    <col min="15123"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8" width="0" style="1" hidden="1" customWidth="1"/>
    <col min="15379"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4" width="0" style="1" hidden="1" customWidth="1"/>
    <col min="15635"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0" width="0" style="1" hidden="1" customWidth="1"/>
    <col min="15891"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6" width="0" style="1" hidden="1" customWidth="1"/>
    <col min="16147" max="16384" width="9.140625" style="1"/>
  </cols>
  <sheetData>
    <row r="1" spans="1:18" s="10" customFormat="1" ht="153" customHeight="1">
      <c r="A1" s="5"/>
      <c r="B1" s="6"/>
      <c r="C1" s="7"/>
      <c r="D1" s="7"/>
      <c r="E1" s="7"/>
      <c r="F1" s="7"/>
      <c r="G1" s="7"/>
      <c r="H1" s="8" t="s">
        <v>68</v>
      </c>
      <c r="I1" s="9"/>
      <c r="K1" s="9"/>
      <c r="L1" s="8"/>
      <c r="M1" s="9"/>
      <c r="N1" s="7"/>
      <c r="O1" s="9"/>
      <c r="P1" s="2"/>
      <c r="Q1" s="11"/>
    </row>
    <row r="2" spans="1:18" s="14" customFormat="1">
      <c r="A2" s="12" t="s">
        <v>5</v>
      </c>
      <c r="B2" s="13"/>
      <c r="D2" s="15" t="str">
        <f>[7]Maestra!A10</f>
        <v>Supérate Intercolegiados</v>
      </c>
      <c r="E2" s="16"/>
      <c r="F2" s="17" t="s">
        <v>6</v>
      </c>
      <c r="G2" s="16"/>
      <c r="H2" s="18" t="str">
        <f>[7]Maestra!E10</f>
        <v>Nacional</v>
      </c>
      <c r="I2" s="19"/>
      <c r="J2" s="8"/>
      <c r="K2" s="20"/>
      <c r="L2" s="21" t="s">
        <v>7</v>
      </c>
      <c r="N2" s="22" t="str">
        <f>[7]Maestra!H10</f>
        <v>Equipos Femenino</v>
      </c>
      <c r="O2" s="18"/>
      <c r="Q2" s="20"/>
    </row>
    <row r="3" spans="1:18" s="27" customFormat="1" ht="11.25">
      <c r="A3" s="21" t="s">
        <v>8</v>
      </c>
      <c r="B3" s="21"/>
      <c r="C3" s="21"/>
      <c r="D3" s="21" t="str">
        <f>[7]Maestra!A14</f>
        <v>Centro de Alto Rendimiento</v>
      </c>
      <c r="E3" s="23"/>
      <c r="F3" s="21" t="s">
        <v>3</v>
      </c>
      <c r="G3" s="23"/>
      <c r="H3" s="21" t="str">
        <f>[7]Maestra!E14</f>
        <v>Bogotá</v>
      </c>
      <c r="I3" s="24"/>
      <c r="J3" s="25"/>
      <c r="K3" s="26"/>
      <c r="L3" s="21" t="s">
        <v>9</v>
      </c>
      <c r="N3" s="28">
        <f>[7]Maestra!H14</f>
        <v>42296</v>
      </c>
      <c r="Q3" s="29"/>
    </row>
    <row r="4" spans="1:18" s="37" customFormat="1" ht="11.25" customHeight="1">
      <c r="A4" s="30"/>
      <c r="B4" s="31"/>
      <c r="C4" s="31"/>
      <c r="D4" s="31"/>
      <c r="E4" s="31"/>
      <c r="F4" s="31"/>
      <c r="G4" s="32"/>
      <c r="H4" s="31"/>
      <c r="I4" s="33"/>
      <c r="J4" s="34"/>
      <c r="K4" s="33"/>
      <c r="L4" s="35"/>
      <c r="M4" s="33"/>
      <c r="N4" s="31"/>
      <c r="O4" s="33"/>
      <c r="P4" s="31"/>
      <c r="Q4" s="36"/>
    </row>
    <row r="5" spans="1:18" s="48" customFormat="1" ht="9">
      <c r="A5" s="38"/>
      <c r="B5" s="39" t="s">
        <v>10</v>
      </c>
      <c r="C5" s="40" t="str">
        <f>IF(OR(F2="Week 3",F2="Masters"),"CP","Rank")</f>
        <v>Rank</v>
      </c>
      <c r="D5" s="39" t="s">
        <v>11</v>
      </c>
      <c r="E5" s="41" t="s">
        <v>12</v>
      </c>
      <c r="F5" s="42"/>
      <c r="G5" s="43"/>
      <c r="H5" s="41" t="s">
        <v>13</v>
      </c>
      <c r="I5" s="44"/>
      <c r="J5" s="45" t="s">
        <v>14</v>
      </c>
      <c r="K5" s="44"/>
      <c r="L5" s="45" t="s">
        <v>15</v>
      </c>
      <c r="M5" s="44"/>
      <c r="N5" s="45" t="s">
        <v>16</v>
      </c>
      <c r="O5" s="44"/>
      <c r="P5" s="46"/>
      <c r="Q5" s="47"/>
    </row>
    <row r="6" spans="1:18" s="59" customFormat="1" ht="3.75" customHeight="1">
      <c r="A6" s="49"/>
      <c r="B6" s="50"/>
      <c r="C6" s="51"/>
      <c r="D6" s="50"/>
      <c r="E6" s="52"/>
      <c r="F6" s="53"/>
      <c r="G6" s="54"/>
      <c r="H6" s="52"/>
      <c r="I6" s="55"/>
      <c r="J6" s="56"/>
      <c r="K6" s="55"/>
      <c r="L6" s="56"/>
      <c r="M6" s="55"/>
      <c r="N6" s="56"/>
      <c r="O6" s="55"/>
      <c r="P6" s="57"/>
      <c r="Q6" s="58"/>
    </row>
    <row r="7" spans="1:18" s="70" customFormat="1" ht="10.5" customHeight="1">
      <c r="A7" s="60">
        <v>1</v>
      </c>
      <c r="B7" s="61">
        <f>IF($D7="","",VLOOKUP($D7,'[7]Prep. Principal S'!$A$11:$J$42,6))</f>
        <v>0</v>
      </c>
      <c r="C7" s="61">
        <f>IF($D7="","",VLOOKUP($D7,'[7]Prep. Principal S'!$A$11:$J$42,7))</f>
        <v>26</v>
      </c>
      <c r="D7" s="62">
        <v>1</v>
      </c>
      <c r="E7" s="63" t="str">
        <f>UPPER(IF($D7="","",VLOOKUP($D7,'[7]Prep. Principal S'!$A$11:$J$42,2)))</f>
        <v>BOGOTA</v>
      </c>
      <c r="F7" s="63"/>
      <c r="G7" s="63"/>
      <c r="H7" s="64">
        <f>IF($D7="","",VLOOKUP($D7,'[7]Prep. Principal S'!$A$11:$J$42,3))</f>
        <v>0</v>
      </c>
      <c r="I7" s="65"/>
      <c r="J7" s="66"/>
      <c r="K7" s="67"/>
      <c r="L7" s="66"/>
      <c r="M7" s="67"/>
      <c r="N7" s="66"/>
      <c r="O7" s="67"/>
      <c r="P7" s="66"/>
      <c r="Q7" s="68"/>
      <c r="R7" s="69"/>
    </row>
    <row r="8" spans="1:18" s="70" customFormat="1" ht="9.6" customHeight="1">
      <c r="A8" s="61"/>
      <c r="B8" s="71"/>
      <c r="C8" s="61"/>
      <c r="D8" s="72"/>
      <c r="E8" s="73"/>
      <c r="F8" s="74"/>
      <c r="G8" s="73"/>
      <c r="H8" s="75"/>
      <c r="I8" s="76" t="s">
        <v>23</v>
      </c>
      <c r="J8" s="77" t="str">
        <f>IF(I8="a",E7,IF(I8="b",E9,""))</f>
        <v>BOGOTA</v>
      </c>
      <c r="K8" s="78"/>
      <c r="L8" s="66"/>
      <c r="M8" s="67"/>
      <c r="N8" s="66"/>
      <c r="O8" s="67"/>
      <c r="P8" s="66"/>
      <c r="Q8" s="68"/>
      <c r="R8" s="69"/>
    </row>
    <row r="9" spans="1:18" s="70" customFormat="1" ht="9.6" customHeight="1">
      <c r="A9" s="61">
        <v>2</v>
      </c>
      <c r="B9" s="61" t="str">
        <f>IF($D9="","",VLOOKUP($D9,'[7]Prep. Principal S'!$A$11:$J$42,6))</f>
        <v/>
      </c>
      <c r="C9" s="61" t="str">
        <f>IF($D9="","",VLOOKUP($D9,'[7]Prep. Principal S'!$A$11:$J$42,7))</f>
        <v/>
      </c>
      <c r="D9" s="79"/>
      <c r="E9" s="80" t="str">
        <f>UPPER(IF($D9="","",VLOOKUP($D9,'[7]Prep. Principal S'!$A$11:$J$42,2)))</f>
        <v/>
      </c>
      <c r="F9" s="80"/>
      <c r="G9" s="80"/>
      <c r="H9" s="81" t="str">
        <f>IF($D9="","",VLOOKUP($D9,'[7]Prep. Principal S'!$A$11:$J$42,3))</f>
        <v/>
      </c>
      <c r="I9" s="82"/>
      <c r="J9" s="83"/>
      <c r="K9" s="84"/>
      <c r="L9" s="66"/>
      <c r="M9" s="67"/>
      <c r="N9" s="66"/>
      <c r="O9" s="67"/>
      <c r="P9" s="66"/>
      <c r="Q9" s="68"/>
      <c r="R9" s="69"/>
    </row>
    <row r="10" spans="1:18" s="70" customFormat="1" ht="9.6" customHeight="1">
      <c r="A10" s="61"/>
      <c r="B10" s="71"/>
      <c r="C10" s="61"/>
      <c r="D10" s="72"/>
      <c r="E10" s="73"/>
      <c r="F10" s="73"/>
      <c r="G10" s="73"/>
      <c r="H10" s="73"/>
      <c r="I10" s="85"/>
      <c r="J10" s="86"/>
      <c r="K10" s="87" t="s">
        <v>23</v>
      </c>
      <c r="L10" s="77" t="str">
        <f>IF(K10="a",J8,IF(K10="b",J12,""))</f>
        <v>BOGOTA</v>
      </c>
      <c r="M10" s="78"/>
      <c r="N10" s="66"/>
      <c r="O10" s="67"/>
      <c r="P10" s="66"/>
      <c r="Q10" s="68"/>
      <c r="R10" s="69"/>
    </row>
    <row r="11" spans="1:18" s="70" customFormat="1" ht="9.6" customHeight="1">
      <c r="A11" s="61">
        <v>3</v>
      </c>
      <c r="B11" s="61" t="str">
        <f>IF($D11="","",VLOOKUP($D11,'[7]Prep. Principal S'!$A$11:$J$42,6))</f>
        <v/>
      </c>
      <c r="C11" s="61" t="str">
        <f>IF($D11="","",VLOOKUP($D11,'[7]Prep. Principal S'!$A$11:$J$42,7))</f>
        <v/>
      </c>
      <c r="D11" s="79"/>
      <c r="E11" s="80" t="str">
        <f>UPPER(IF($D11="","",VLOOKUP($D11,'[7]Prep. Principal S'!$A$11:$J$42,2)))</f>
        <v/>
      </c>
      <c r="F11" s="80"/>
      <c r="G11" s="80"/>
      <c r="H11" s="81" t="str">
        <f>IF($D11="","",VLOOKUP($D11,'[7]Prep. Principal S'!$A$11:$J$42,3))</f>
        <v/>
      </c>
      <c r="I11" s="65"/>
      <c r="J11" s="89"/>
      <c r="K11" s="90"/>
      <c r="L11" s="294"/>
      <c r="M11" s="84"/>
      <c r="N11" s="66"/>
      <c r="O11" s="67"/>
      <c r="P11" s="66"/>
      <c r="Q11" s="68"/>
      <c r="R11" s="69"/>
    </row>
    <row r="12" spans="1:18" s="70" customFormat="1" ht="9.6" customHeight="1">
      <c r="A12" s="61"/>
      <c r="B12" s="71"/>
      <c r="C12" s="61"/>
      <c r="D12" s="72"/>
      <c r="E12" s="73"/>
      <c r="F12" s="75"/>
      <c r="G12" s="73"/>
      <c r="H12" s="75"/>
      <c r="I12" s="76"/>
      <c r="J12" s="88" t="str">
        <f>IF(I12="a",E11,IF(I12="b",E13,""))</f>
        <v/>
      </c>
      <c r="K12" s="91"/>
      <c r="L12" s="295"/>
      <c r="M12" s="87"/>
      <c r="N12" s="66"/>
      <c r="O12" s="67"/>
      <c r="P12" s="66"/>
      <c r="Q12" s="68"/>
      <c r="R12" s="69"/>
    </row>
    <row r="13" spans="1:18" s="70" customFormat="1" ht="9.6" customHeight="1">
      <c r="A13" s="61">
        <v>4</v>
      </c>
      <c r="B13" s="61" t="str">
        <f>IF($D13="","",VLOOKUP($D13,'[7]Prep. Principal S'!$A$11:$J$42,6))</f>
        <v/>
      </c>
      <c r="C13" s="61" t="str">
        <f>IF($D13="","",VLOOKUP($D13,'[7]Prep. Principal S'!$A$11:$J$42,7))</f>
        <v/>
      </c>
      <c r="D13" s="79"/>
      <c r="E13" s="80" t="str">
        <f>UPPER(IF($D13="","",VLOOKUP($D13,'[7]Prep. Principal S'!$A$11:$J$42,2)))</f>
        <v/>
      </c>
      <c r="F13" s="80"/>
      <c r="G13" s="80"/>
      <c r="H13" s="81" t="str">
        <f>IF($D13="","",VLOOKUP($D13,'[7]Prep. Principal S'!$A$11:$J$42,3))</f>
        <v/>
      </c>
      <c r="I13" s="82"/>
      <c r="J13" s="92"/>
      <c r="K13" s="67"/>
      <c r="L13" s="88"/>
      <c r="M13" s="90"/>
      <c r="N13" s="66"/>
      <c r="O13" s="67"/>
      <c r="P13" s="66"/>
      <c r="Q13" s="68"/>
      <c r="R13" s="69"/>
    </row>
    <row r="14" spans="1:18" s="70" customFormat="1" ht="9.6" customHeight="1">
      <c r="A14" s="61"/>
      <c r="B14" s="71"/>
      <c r="C14" s="61"/>
      <c r="D14" s="72"/>
      <c r="E14" s="73"/>
      <c r="F14" s="73"/>
      <c r="G14" s="73"/>
      <c r="H14" s="73"/>
      <c r="I14" s="85"/>
      <c r="J14" s="66"/>
      <c r="K14" s="67"/>
      <c r="L14" s="295"/>
      <c r="M14" s="87" t="s">
        <v>17</v>
      </c>
      <c r="N14" s="77" t="str">
        <f>IF(M14="a",L10,IF(M14="b",L18,""))</f>
        <v>BOGOTA</v>
      </c>
      <c r="O14" s="78"/>
      <c r="P14" s="66"/>
      <c r="Q14" s="68"/>
      <c r="R14" s="69"/>
    </row>
    <row r="15" spans="1:18" s="70" customFormat="1" ht="9.6" customHeight="1">
      <c r="A15" s="61">
        <v>5</v>
      </c>
      <c r="B15" s="61">
        <f>IF($D15="","",VLOOKUP($D15,'[7]Prep. Principal S'!$A$11:$J$42,6))</f>
        <v>0</v>
      </c>
      <c r="C15" s="61">
        <f>IF($D15="","",VLOOKUP($D15,'[7]Prep. Principal S'!$A$11:$J$42,7))</f>
        <v>87</v>
      </c>
      <c r="D15" s="79">
        <v>7</v>
      </c>
      <c r="E15" s="80" t="str">
        <f>UPPER(IF($D15="","",VLOOKUP($D15,'[7]Prep. Principal S'!$A$11:$J$42,2)))</f>
        <v>ANTIOQUIA</v>
      </c>
      <c r="F15" s="80"/>
      <c r="G15" s="80"/>
      <c r="H15" s="81">
        <f>IF($D15="","",VLOOKUP($D15,'[7]Prep. Principal S'!$A$11:$J$42,3))</f>
        <v>0</v>
      </c>
      <c r="I15" s="65"/>
      <c r="J15" s="66"/>
      <c r="K15" s="67"/>
      <c r="L15" s="73"/>
      <c r="M15" s="90"/>
      <c r="N15" s="83" t="s">
        <v>83</v>
      </c>
      <c r="O15" s="90"/>
      <c r="P15" s="66"/>
      <c r="Q15" s="68"/>
      <c r="R15" s="69"/>
    </row>
    <row r="16" spans="1:18" s="70" customFormat="1" ht="9.6" customHeight="1">
      <c r="A16" s="61"/>
      <c r="B16" s="71"/>
      <c r="C16" s="61"/>
      <c r="D16" s="72"/>
      <c r="E16" s="73"/>
      <c r="F16" s="75"/>
      <c r="G16" s="73"/>
      <c r="H16" s="75"/>
      <c r="I16" s="76" t="s">
        <v>23</v>
      </c>
      <c r="J16" s="88" t="str">
        <f>IF(I16="a",E15,IF(I16="b",E17,""))</f>
        <v>ANTIOQUIA</v>
      </c>
      <c r="K16" s="78"/>
      <c r="L16" s="73"/>
      <c r="M16" s="90"/>
      <c r="N16" s="89"/>
      <c r="O16" s="90"/>
      <c r="P16" s="66"/>
      <c r="Q16" s="68"/>
      <c r="R16" s="69"/>
    </row>
    <row r="17" spans="1:18" s="70" customFormat="1" ht="9.6" customHeight="1">
      <c r="A17" s="61">
        <v>6</v>
      </c>
      <c r="B17" s="61" t="str">
        <f>IF($D17="","",VLOOKUP($D17,'[7]Prep. Principal S'!$A$11:$J$42,6))</f>
        <v/>
      </c>
      <c r="C17" s="61" t="str">
        <f>IF($D17="","",VLOOKUP($D17,'[7]Prep. Principal S'!$A$11:$J$42,7))</f>
        <v/>
      </c>
      <c r="D17" s="79"/>
      <c r="E17" s="80" t="str">
        <f>UPPER(IF($D17="","",VLOOKUP($D17,'[7]Prep. Principal S'!$A$11:$J$42,2)))</f>
        <v/>
      </c>
      <c r="F17" s="80"/>
      <c r="G17" s="80"/>
      <c r="H17" s="81" t="str">
        <f>IF($D17="","",VLOOKUP($D17,'[7]Prep. Principal S'!$A$11:$J$42,3))</f>
        <v/>
      </c>
      <c r="I17" s="82"/>
      <c r="J17" s="294"/>
      <c r="K17" s="84"/>
      <c r="L17" s="73"/>
      <c r="M17" s="90"/>
      <c r="N17" s="89"/>
      <c r="O17" s="90"/>
      <c r="P17" s="66"/>
      <c r="Q17" s="68"/>
      <c r="R17" s="69"/>
    </row>
    <row r="18" spans="1:18" s="70" customFormat="1" ht="9.6" customHeight="1">
      <c r="A18" s="61"/>
      <c r="B18" s="71"/>
      <c r="C18" s="61"/>
      <c r="D18" s="72"/>
      <c r="E18" s="73"/>
      <c r="F18" s="73"/>
      <c r="G18" s="73"/>
      <c r="H18" s="73"/>
      <c r="I18" s="85"/>
      <c r="J18" s="295"/>
      <c r="K18" s="87" t="s">
        <v>23</v>
      </c>
      <c r="L18" s="88" t="str">
        <f>IF(K18="a",J16,IF(K18="b",J20,""))</f>
        <v>ANTIOQUIA</v>
      </c>
      <c r="M18" s="91"/>
      <c r="N18" s="89"/>
      <c r="O18" s="90"/>
      <c r="P18" s="66"/>
      <c r="Q18" s="68"/>
      <c r="R18" s="69"/>
    </row>
    <row r="19" spans="1:18" s="70" customFormat="1" ht="9.6" customHeight="1">
      <c r="A19" s="61">
        <v>7</v>
      </c>
      <c r="B19" s="61" t="str">
        <f>IF($D19="","",VLOOKUP($D19,'[7]Prep. Principal S'!$A$11:$J$42,6))</f>
        <v/>
      </c>
      <c r="C19" s="61" t="str">
        <f>IF($D19="","",VLOOKUP($D19,'[7]Prep. Principal S'!$A$11:$J$42,7))</f>
        <v/>
      </c>
      <c r="D19" s="79"/>
      <c r="E19" s="80" t="str">
        <f>UPPER(IF($D19="","",VLOOKUP($D19,'[7]Prep. Principal S'!$A$11:$J$42,2)))</f>
        <v/>
      </c>
      <c r="F19" s="80"/>
      <c r="G19" s="80"/>
      <c r="H19" s="81" t="str">
        <f>IF($D19="","",VLOOKUP($D19,'[7]Prep. Principal S'!$A$11:$J$42,3))</f>
        <v/>
      </c>
      <c r="I19" s="65"/>
      <c r="J19" s="88"/>
      <c r="K19" s="90"/>
      <c r="L19" s="83" t="s">
        <v>83</v>
      </c>
      <c r="M19" s="93"/>
      <c r="N19" s="89"/>
      <c r="O19" s="90"/>
      <c r="P19" s="66"/>
      <c r="Q19" s="68"/>
      <c r="R19" s="69"/>
    </row>
    <row r="20" spans="1:18" s="70" customFormat="1" ht="9.6" customHeight="1">
      <c r="A20" s="61"/>
      <c r="B20" s="71"/>
      <c r="C20" s="61" t="str">
        <f>IF($D20="","",VLOOKUP($D20,'[7]Prep. Principal S'!$A$11:$J$42,7))</f>
        <v/>
      </c>
      <c r="D20" s="72"/>
      <c r="E20" s="73"/>
      <c r="F20" s="75"/>
      <c r="G20" s="73"/>
      <c r="H20" s="75"/>
      <c r="I20" s="76" t="s">
        <v>18</v>
      </c>
      <c r="J20" s="88" t="str">
        <f>IF(I20="a",E19,IF(I20="b",E21,""))</f>
        <v>CUNDINAMARCA</v>
      </c>
      <c r="K20" s="91"/>
      <c r="L20" s="86"/>
      <c r="M20" s="94"/>
      <c r="N20" s="89"/>
      <c r="O20" s="90"/>
      <c r="P20" s="66"/>
      <c r="Q20" s="68"/>
      <c r="R20" s="69"/>
    </row>
    <row r="21" spans="1:18" s="70" customFormat="1" ht="9.6" customHeight="1">
      <c r="A21" s="60">
        <v>8</v>
      </c>
      <c r="B21" s="61">
        <f>IF($D21="","",VLOOKUP($D21,'[7]Prep. Principal S'!$A$11:$J$42,6))</f>
        <v>0</v>
      </c>
      <c r="C21" s="61">
        <f>IF($D21="","",VLOOKUP($D21,'[7]Prep. Principal S'!$A$11:$J$42,7))</f>
        <v>0</v>
      </c>
      <c r="D21" s="62">
        <v>8</v>
      </c>
      <c r="E21" s="80" t="str">
        <f>UPPER(IF($D21="","",VLOOKUP($D21,'[7]Prep. Principal S'!$A$11:$J$42,2)))</f>
        <v>CUNDINAMARCA</v>
      </c>
      <c r="F21" s="63"/>
      <c r="G21" s="63"/>
      <c r="H21" s="64">
        <f>IF($D21="","",VLOOKUP($D21,'[7]Prep. Principal S'!$A$11:$J$42,3))</f>
        <v>0</v>
      </c>
      <c r="I21" s="95"/>
      <c r="J21" s="92"/>
      <c r="K21" s="67"/>
      <c r="L21" s="89"/>
      <c r="M21" s="96"/>
      <c r="N21" s="89"/>
      <c r="O21" s="90"/>
      <c r="P21" s="66"/>
      <c r="Q21" s="68"/>
      <c r="R21" s="69"/>
    </row>
    <row r="22" spans="1:18" s="70" customFormat="1" ht="9.6" customHeight="1">
      <c r="A22" s="61"/>
      <c r="B22" s="61"/>
      <c r="C22" s="61"/>
      <c r="D22" s="71"/>
      <c r="E22" s="73"/>
      <c r="F22" s="73"/>
      <c r="G22" s="73"/>
      <c r="H22" s="73"/>
      <c r="I22" s="85"/>
      <c r="J22" s="66"/>
      <c r="K22" s="67"/>
      <c r="L22" s="89"/>
      <c r="M22" s="96"/>
      <c r="N22" s="86"/>
      <c r="O22" s="87" t="s">
        <v>23</v>
      </c>
      <c r="P22" s="77" t="str">
        <f>IF(O22="a",N14,IF(O22="b",N30,""))</f>
        <v>BOGOTA</v>
      </c>
      <c r="Q22" s="97"/>
      <c r="R22" s="69"/>
    </row>
    <row r="23" spans="1:18" s="70" customFormat="1" ht="9.6" customHeight="1">
      <c r="A23" s="60">
        <v>9</v>
      </c>
      <c r="B23" s="61">
        <f>IF($D23="","",VLOOKUP($D23,'[7]Prep. Principal S'!$A$11:$J$42,6))</f>
        <v>0</v>
      </c>
      <c r="C23" s="61">
        <f>IF($D23="","",VLOOKUP($D23,'[7]Prep. Principal S'!$A$11:$J$42,7))</f>
        <v>50</v>
      </c>
      <c r="D23" s="62">
        <v>4</v>
      </c>
      <c r="E23" s="63" t="str">
        <f>UPPER(IF($D23="","",VLOOKUP($D23,'[7]Prep. Principal S'!$A$11:$J$42,2)))</f>
        <v>META</v>
      </c>
      <c r="F23" s="63"/>
      <c r="G23" s="63"/>
      <c r="H23" s="64">
        <f>IF($D23="","",VLOOKUP($D23,'[7]Prep. Principal S'!$A$11:$J$42,3))</f>
        <v>0</v>
      </c>
      <c r="I23" s="65"/>
      <c r="J23" s="66"/>
      <c r="K23" s="67"/>
      <c r="L23" s="66"/>
      <c r="M23" s="67"/>
      <c r="N23" s="66"/>
      <c r="O23" s="90"/>
      <c r="P23" s="382" t="s">
        <v>90</v>
      </c>
      <c r="Q23" s="98"/>
      <c r="R23" s="69"/>
    </row>
    <row r="24" spans="1:18" s="70" customFormat="1" ht="9.6" customHeight="1">
      <c r="A24" s="61"/>
      <c r="B24" s="71"/>
      <c r="C24" s="61"/>
      <c r="D24" s="72"/>
      <c r="E24" s="73"/>
      <c r="F24" s="74"/>
      <c r="G24" s="73"/>
      <c r="H24" s="75"/>
      <c r="I24" s="76" t="s">
        <v>23</v>
      </c>
      <c r="J24" s="77" t="str">
        <f>IF(I24="a",E23,IF(I24="b",E25,""))</f>
        <v>META</v>
      </c>
      <c r="K24" s="78"/>
      <c r="L24" s="66"/>
      <c r="M24" s="67"/>
      <c r="N24" s="66"/>
      <c r="O24" s="90"/>
      <c r="P24" s="99"/>
      <c r="Q24" s="98"/>
      <c r="R24" s="69"/>
    </row>
    <row r="25" spans="1:18" s="70" customFormat="1" ht="9.6" customHeight="1">
      <c r="A25" s="61">
        <v>10</v>
      </c>
      <c r="B25" s="61" t="str">
        <f>IF($D25="","",VLOOKUP($D25,'[7]Prep. Principal S'!$A$11:$J$42,6))</f>
        <v/>
      </c>
      <c r="C25" s="61" t="str">
        <f>IF($D25="","",VLOOKUP($D25,'[7]Prep. Principal S'!$A$11:$J$42,7))</f>
        <v/>
      </c>
      <c r="D25" s="79"/>
      <c r="E25" s="80" t="str">
        <f>UPPER(IF($D25="","",VLOOKUP($D25,'[7]Prep. Principal S'!$A$11:$J$42,2)))</f>
        <v/>
      </c>
      <c r="F25" s="80"/>
      <c r="G25" s="80"/>
      <c r="H25" s="81" t="str">
        <f>IF($D25="","",VLOOKUP($D25,'[7]Prep. Principal S'!$A$11:$J$42,3))</f>
        <v/>
      </c>
      <c r="I25" s="82"/>
      <c r="J25" s="83"/>
      <c r="K25" s="84"/>
      <c r="L25" s="73"/>
      <c r="M25" s="67"/>
      <c r="N25" s="66"/>
      <c r="O25" s="90"/>
      <c r="P25" s="99"/>
      <c r="Q25" s="98"/>
      <c r="R25" s="69"/>
    </row>
    <row r="26" spans="1:18" s="70" customFormat="1" ht="9.6" customHeight="1">
      <c r="A26" s="61"/>
      <c r="B26" s="71"/>
      <c r="C26" s="61"/>
      <c r="D26" s="72"/>
      <c r="E26" s="73"/>
      <c r="F26" s="73"/>
      <c r="G26" s="73"/>
      <c r="H26" s="73"/>
      <c r="I26" s="85"/>
      <c r="J26" s="86"/>
      <c r="K26" s="87" t="s">
        <v>23</v>
      </c>
      <c r="L26" s="77" t="str">
        <f>IF(K26="a",J24,IF(K26="b",J28,""))</f>
        <v>META</v>
      </c>
      <c r="M26" s="78"/>
      <c r="N26" s="66"/>
      <c r="O26" s="90"/>
      <c r="P26" s="99"/>
      <c r="Q26" s="98"/>
      <c r="R26" s="69"/>
    </row>
    <row r="27" spans="1:18" s="70" customFormat="1" ht="9.6" customHeight="1">
      <c r="A27" s="61">
        <v>11</v>
      </c>
      <c r="B27" s="61" t="str">
        <f>IF($D27="","",VLOOKUP($D27,'[7]Prep. Principal S'!$A$11:$J$42,6))</f>
        <v/>
      </c>
      <c r="C27" s="61" t="str">
        <f>IF($D27="","",VLOOKUP($D27,'[7]Prep. Principal S'!$A$11:$J$42,7))</f>
        <v/>
      </c>
      <c r="D27" s="79"/>
      <c r="E27" s="80" t="str">
        <f>UPPER(IF($D27="","",VLOOKUP($D27,'[7]Prep. Principal S'!$A$11:$J$42,2)))</f>
        <v/>
      </c>
      <c r="F27" s="80"/>
      <c r="G27" s="80"/>
      <c r="H27" s="81" t="str">
        <f>IF($D27="","",VLOOKUP($D27,'[7]Prep. Principal S'!$A$11:$J$42,3))</f>
        <v/>
      </c>
      <c r="I27" s="65"/>
      <c r="J27" s="89"/>
      <c r="K27" s="90"/>
      <c r="L27" s="294"/>
      <c r="M27" s="84"/>
      <c r="N27" s="66"/>
      <c r="O27" s="90"/>
      <c r="P27" s="99"/>
      <c r="Q27" s="98"/>
      <c r="R27" s="69"/>
    </row>
    <row r="28" spans="1:18" s="70" customFormat="1" ht="9.6" customHeight="1">
      <c r="A28" s="61"/>
      <c r="B28" s="71"/>
      <c r="C28" s="61"/>
      <c r="D28" s="100"/>
      <c r="E28" s="73"/>
      <c r="F28" s="75"/>
      <c r="G28" s="73"/>
      <c r="H28" s="75"/>
      <c r="I28" s="76"/>
      <c r="J28" s="88" t="str">
        <f>IF(I28="a",E27,IF(I28="b",E29,""))</f>
        <v/>
      </c>
      <c r="K28" s="91"/>
      <c r="L28" s="295"/>
      <c r="M28" s="87"/>
      <c r="N28" s="66"/>
      <c r="O28" s="90"/>
      <c r="P28" s="99"/>
      <c r="Q28" s="98"/>
      <c r="R28" s="69"/>
    </row>
    <row r="29" spans="1:18" s="70" customFormat="1" ht="9.6" customHeight="1">
      <c r="A29" s="61">
        <v>12</v>
      </c>
      <c r="B29" s="61" t="str">
        <f>IF($D29="","",VLOOKUP($D29,'[7]Prep. Principal S'!$A$11:$J$42,6))</f>
        <v/>
      </c>
      <c r="C29" s="61" t="str">
        <f>IF($D29="","",VLOOKUP($D29,'[7]Prep. Principal S'!$A$11:$J$42,7))</f>
        <v/>
      </c>
      <c r="D29" s="79"/>
      <c r="E29" s="80" t="str">
        <f>UPPER(IF($D29="","",VLOOKUP($D29,'[7]Prep. Principal S'!$A$11:$J$42,2)))</f>
        <v/>
      </c>
      <c r="F29" s="80"/>
      <c r="G29" s="80"/>
      <c r="H29" s="81" t="str">
        <f>IF($D29="","",VLOOKUP($D29,'[7]Prep. Principal S'!$A$11:$J$42,3))</f>
        <v/>
      </c>
      <c r="I29" s="82"/>
      <c r="J29" s="92"/>
      <c r="K29" s="67"/>
      <c r="L29" s="88"/>
      <c r="M29" s="90"/>
      <c r="N29" s="66"/>
      <c r="O29" s="90"/>
      <c r="P29" s="99"/>
      <c r="Q29" s="98"/>
      <c r="R29" s="69"/>
    </row>
    <row r="30" spans="1:18" s="70" customFormat="1" ht="9.6" customHeight="1">
      <c r="A30" s="61"/>
      <c r="B30" s="71"/>
      <c r="C30" s="61"/>
      <c r="D30" s="72"/>
      <c r="E30" s="73"/>
      <c r="F30" s="73"/>
      <c r="G30" s="73"/>
      <c r="H30" s="73"/>
      <c r="I30" s="85"/>
      <c r="J30" s="66"/>
      <c r="K30" s="67"/>
      <c r="L30" s="295"/>
      <c r="M30" s="87" t="s">
        <v>21</v>
      </c>
      <c r="N30" s="88" t="str">
        <f>IF(M30="a",L26,IF(M30="b",L34,""))</f>
        <v>N. SANTANDER</v>
      </c>
      <c r="O30" s="91"/>
      <c r="P30" s="99"/>
      <c r="Q30" s="98"/>
      <c r="R30" s="69"/>
    </row>
    <row r="31" spans="1:18" s="70" customFormat="1" ht="9.6" customHeight="1">
      <c r="A31" s="61">
        <v>13</v>
      </c>
      <c r="B31" s="61" t="str">
        <f>IF($D31="","",VLOOKUP($D31,'[7]Prep. Principal S'!$A$11:$J$42,6))</f>
        <v/>
      </c>
      <c r="C31" s="61" t="str">
        <f>IF($D31="","",VLOOKUP($D31,'[7]Prep. Principal S'!$A$11:$J$42,7))</f>
        <v/>
      </c>
      <c r="D31" s="79"/>
      <c r="E31" s="80" t="str">
        <f>UPPER(IF($D31="","",VLOOKUP($D31,'[7]Prep. Principal S'!$A$11:$J$42,2)))</f>
        <v/>
      </c>
      <c r="F31" s="80"/>
      <c r="G31" s="80"/>
      <c r="H31" s="81" t="str">
        <f>IF($D31="","",VLOOKUP($D31,'[7]Prep. Principal S'!$A$11:$J$42,3))</f>
        <v/>
      </c>
      <c r="I31" s="65"/>
      <c r="J31" s="66"/>
      <c r="K31" s="67"/>
      <c r="L31" s="73"/>
      <c r="M31" s="90"/>
      <c r="N31" s="83" t="s">
        <v>83</v>
      </c>
      <c r="O31" s="96"/>
      <c r="P31" s="99"/>
      <c r="Q31" s="98"/>
      <c r="R31" s="69"/>
    </row>
    <row r="32" spans="1:18" s="70" customFormat="1" ht="9.6" customHeight="1">
      <c r="A32" s="61"/>
      <c r="B32" s="71"/>
      <c r="C32" s="61"/>
      <c r="D32" s="72"/>
      <c r="E32" s="73"/>
      <c r="F32" s="75"/>
      <c r="G32" s="73"/>
      <c r="H32" s="75"/>
      <c r="I32" s="76"/>
      <c r="J32" s="88" t="str">
        <f>IF(I32="a",E31,IF(I32="b",E33,""))</f>
        <v/>
      </c>
      <c r="K32" s="78"/>
      <c r="L32" s="73"/>
      <c r="M32" s="90"/>
      <c r="N32" s="89"/>
      <c r="O32" s="96"/>
      <c r="P32" s="99"/>
      <c r="Q32" s="98"/>
      <c r="R32" s="69"/>
    </row>
    <row r="33" spans="1:18" s="70" customFormat="1" ht="9.6" customHeight="1">
      <c r="A33" s="61">
        <v>14</v>
      </c>
      <c r="B33" s="61" t="str">
        <f>IF($D33="","",VLOOKUP($D33,'[7]Prep. Principal S'!$A$11:$J$42,6))</f>
        <v/>
      </c>
      <c r="C33" s="61" t="str">
        <f>IF($D33="","",VLOOKUP($D33,'[7]Prep. Principal S'!$A$11:$J$42,7))</f>
        <v/>
      </c>
      <c r="D33" s="79"/>
      <c r="E33" s="80" t="str">
        <f>UPPER(IF($D33="","",VLOOKUP($D33,'[7]Prep. Principal S'!$A$11:$J$42,2)))</f>
        <v/>
      </c>
      <c r="F33" s="80"/>
      <c r="G33" s="80"/>
      <c r="H33" s="81" t="str">
        <f>IF($D33="","",VLOOKUP($D33,'[7]Prep. Principal S'!$A$11:$J$42,3))</f>
        <v/>
      </c>
      <c r="I33" s="82"/>
      <c r="J33" s="83"/>
      <c r="K33" s="84"/>
      <c r="L33" s="73"/>
      <c r="M33" s="90"/>
      <c r="N33" s="89"/>
      <c r="O33" s="96"/>
      <c r="P33" s="99"/>
      <c r="Q33" s="98"/>
      <c r="R33" s="69"/>
    </row>
    <row r="34" spans="1:18" s="70" customFormat="1" ht="9.6" customHeight="1">
      <c r="A34" s="61"/>
      <c r="B34" s="71"/>
      <c r="C34" s="61"/>
      <c r="D34" s="72"/>
      <c r="E34" s="73"/>
      <c r="F34" s="73"/>
      <c r="G34" s="73"/>
      <c r="H34" s="73"/>
      <c r="I34" s="85"/>
      <c r="J34" s="86"/>
      <c r="K34" s="87" t="s">
        <v>18</v>
      </c>
      <c r="L34" s="88" t="str">
        <f>IF(K34="a",J32,IF(K34="b",J36,""))</f>
        <v>N. SANTANDER</v>
      </c>
      <c r="M34" s="91"/>
      <c r="N34" s="89"/>
      <c r="O34" s="96"/>
      <c r="P34" s="99"/>
      <c r="Q34" s="98"/>
      <c r="R34" s="69"/>
    </row>
    <row r="35" spans="1:18" s="70" customFormat="1" ht="9.6" customHeight="1">
      <c r="A35" s="61">
        <v>15</v>
      </c>
      <c r="B35" s="61" t="str">
        <f>IF($D35="","",VLOOKUP($D35,'[7]Prep. Principal S'!$A$11:$J$42,6))</f>
        <v/>
      </c>
      <c r="C35" s="61" t="str">
        <f>IF($D35="","",VLOOKUP($D35,'[7]Prep. Principal S'!$A$11:$J$42,7))</f>
        <v/>
      </c>
      <c r="D35" s="79"/>
      <c r="E35" s="80" t="str">
        <f>UPPER(IF($D35="","",VLOOKUP($D35,'[7]Prep. Principal S'!$A$11:$J$42,2)))</f>
        <v/>
      </c>
      <c r="F35" s="80"/>
      <c r="G35" s="80"/>
      <c r="H35" s="81" t="str">
        <f>IF($D35="","",VLOOKUP($D35,'[7]Prep. Principal S'!$A$11:$J$42,3))</f>
        <v/>
      </c>
      <c r="I35" s="65"/>
      <c r="J35" s="89"/>
      <c r="K35" s="90"/>
      <c r="L35" s="83"/>
      <c r="M35" s="93"/>
      <c r="N35" s="89"/>
      <c r="O35" s="96"/>
      <c r="P35" s="99"/>
      <c r="Q35" s="98"/>
      <c r="R35" s="69"/>
    </row>
    <row r="36" spans="1:18" s="70" customFormat="1" ht="9.6" customHeight="1">
      <c r="A36" s="61"/>
      <c r="B36" s="71"/>
      <c r="C36" s="61"/>
      <c r="D36" s="72"/>
      <c r="E36" s="73"/>
      <c r="F36" s="75"/>
      <c r="G36" s="73"/>
      <c r="H36" s="75"/>
      <c r="I36" s="76" t="s">
        <v>18</v>
      </c>
      <c r="J36" s="88" t="str">
        <f>IF(I36="a",E35,IF(I36="b",E37,""))</f>
        <v>N. SANTANDER</v>
      </c>
      <c r="K36" s="91"/>
      <c r="L36" s="86"/>
      <c r="M36" s="94"/>
      <c r="N36" s="89"/>
      <c r="O36" s="96"/>
      <c r="P36" s="99"/>
      <c r="Q36" s="98"/>
      <c r="R36" s="69"/>
    </row>
    <row r="37" spans="1:18" s="70" customFormat="1" ht="9.6" customHeight="1">
      <c r="A37" s="60">
        <v>16</v>
      </c>
      <c r="B37" s="61">
        <f>IF($D37="","",VLOOKUP($D37,'[7]Prep. Principal S'!$A$11:$J$42,6))</f>
        <v>0</v>
      </c>
      <c r="C37" s="61">
        <f>IF($D37="","",VLOOKUP($D37,'[7]Prep. Principal S'!$A$11:$J$42,7))</f>
        <v>0</v>
      </c>
      <c r="D37" s="62">
        <v>9</v>
      </c>
      <c r="E37" s="80" t="str">
        <f>UPPER(IF($D37="","",VLOOKUP($D37,'[7]Prep. Principal S'!$A$11:$J$42,2)))</f>
        <v>N. SANTANDER</v>
      </c>
      <c r="F37" s="63"/>
      <c r="G37" s="63"/>
      <c r="H37" s="64">
        <f>IF($D37="","",VLOOKUP($D37,'[7]Prep. Principal S'!$A$11:$J$42,3))</f>
        <v>0</v>
      </c>
      <c r="I37" s="95"/>
      <c r="J37" s="92"/>
      <c r="K37" s="67"/>
      <c r="L37" s="89"/>
      <c r="M37" s="96"/>
      <c r="N37" s="96"/>
      <c r="O37" s="96"/>
      <c r="P37" s="99"/>
      <c r="Q37" s="98"/>
      <c r="R37" s="69"/>
    </row>
    <row r="38" spans="1:18" s="70" customFormat="1" ht="9.6" customHeight="1">
      <c r="A38" s="61"/>
      <c r="B38" s="71"/>
      <c r="C38" s="61"/>
      <c r="D38" s="71"/>
      <c r="E38" s="73"/>
      <c r="F38" s="73"/>
      <c r="G38" s="73"/>
      <c r="H38" s="73"/>
      <c r="I38" s="85"/>
      <c r="J38" s="66"/>
      <c r="K38" s="67"/>
      <c r="L38" s="89"/>
      <c r="M38" s="96"/>
      <c r="N38" s="101" t="s">
        <v>26</v>
      </c>
      <c r="O38" s="102" t="s">
        <v>17</v>
      </c>
      <c r="P38" s="77" t="str">
        <f>IF(O38="a",P22,IF(O38="b",P54,""))</f>
        <v>BOGOTA</v>
      </c>
      <c r="Q38" s="103"/>
      <c r="R38" s="69"/>
    </row>
    <row r="39" spans="1:18" s="70" customFormat="1" ht="9.6" customHeight="1">
      <c r="A39" s="60">
        <v>17</v>
      </c>
      <c r="B39" s="61">
        <f>IF($D39="","",VLOOKUP($D39,'[7]Prep. Principal S'!$A$11:$J$42,6))</f>
        <v>0</v>
      </c>
      <c r="C39" s="61">
        <f>IF($D39="","",VLOOKUP($D39,'[7]Prep. Principal S'!$A$11:$J$42,7))</f>
        <v>86</v>
      </c>
      <c r="D39" s="62">
        <v>6</v>
      </c>
      <c r="E39" s="80" t="str">
        <f>UPPER(IF($D39="","",VLOOKUP($D39,'[7]Prep. Principal S'!$A$11:$J$42,2)))</f>
        <v>CALDAS</v>
      </c>
      <c r="F39" s="63"/>
      <c r="G39" s="63"/>
      <c r="H39" s="64">
        <f>IF($D39="","",VLOOKUP($D39,'[7]Prep. Principal S'!$A$11:$J$42,3))</f>
        <v>0</v>
      </c>
      <c r="I39" s="65"/>
      <c r="J39" s="66"/>
      <c r="K39" s="67"/>
      <c r="L39" s="66"/>
      <c r="M39" s="67"/>
      <c r="N39" s="66"/>
      <c r="O39" s="67"/>
      <c r="P39" s="104" t="s">
        <v>83</v>
      </c>
      <c r="Q39" s="98"/>
      <c r="R39" s="69"/>
    </row>
    <row r="40" spans="1:18" s="70" customFormat="1" ht="9.6" customHeight="1">
      <c r="A40" s="61"/>
      <c r="B40" s="71"/>
      <c r="C40" s="61"/>
      <c r="D40" s="72"/>
      <c r="E40" s="73"/>
      <c r="F40" s="74"/>
      <c r="G40" s="73"/>
      <c r="H40" s="75"/>
      <c r="I40" s="76" t="s">
        <v>23</v>
      </c>
      <c r="J40" s="88" t="str">
        <f>IF(I40="a",E39,IF(I40="b",E41,""))</f>
        <v>CALDAS</v>
      </c>
      <c r="K40" s="78"/>
      <c r="L40" s="66"/>
      <c r="M40" s="67"/>
      <c r="N40" s="66"/>
      <c r="O40" s="67"/>
      <c r="P40" s="105"/>
      <c r="Q40" s="106"/>
      <c r="R40" s="69"/>
    </row>
    <row r="41" spans="1:18" s="70" customFormat="1" ht="9.6" customHeight="1">
      <c r="A41" s="61">
        <v>18</v>
      </c>
      <c r="B41" s="61" t="str">
        <f>IF($D41="","",VLOOKUP($D41,'[7]Prep. Principal S'!$A$11:$J$42,6))</f>
        <v/>
      </c>
      <c r="C41" s="61" t="str">
        <f>IF($D41="","",VLOOKUP($D41,'[7]Prep. Principal S'!$A$11:$J$42,7))</f>
        <v/>
      </c>
      <c r="D41" s="79"/>
      <c r="E41" s="80" t="str">
        <f>UPPER(IF($D41="","",VLOOKUP($D41,'[7]Prep. Principal S'!$A$11:$J$42,2)))</f>
        <v/>
      </c>
      <c r="F41" s="80"/>
      <c r="G41" s="80"/>
      <c r="H41" s="81" t="str">
        <f>IF($D41="","",VLOOKUP($D41,'[7]Prep. Principal S'!$A$11:$J$42,3))</f>
        <v/>
      </c>
      <c r="I41" s="82"/>
      <c r="J41" s="83"/>
      <c r="K41" s="84"/>
      <c r="L41" s="66"/>
      <c r="M41" s="67"/>
      <c r="N41" s="66"/>
      <c r="O41" s="67"/>
      <c r="P41" s="99"/>
      <c r="Q41" s="98"/>
      <c r="R41" s="69"/>
    </row>
    <row r="42" spans="1:18" s="70" customFormat="1" ht="9.6" customHeight="1">
      <c r="A42" s="61"/>
      <c r="B42" s="71"/>
      <c r="C42" s="61"/>
      <c r="D42" s="72"/>
      <c r="E42" s="73"/>
      <c r="F42" s="73"/>
      <c r="G42" s="73"/>
      <c r="H42" s="73"/>
      <c r="I42" s="85"/>
      <c r="J42" s="86"/>
      <c r="K42" s="87" t="s">
        <v>23</v>
      </c>
      <c r="L42" s="88" t="str">
        <f>IF(K42="a",J40,IF(K42="b",J44,""))</f>
        <v>CALDAS</v>
      </c>
      <c r="M42" s="78"/>
      <c r="N42" s="66"/>
      <c r="O42" s="67"/>
      <c r="P42" s="99"/>
      <c r="Q42" s="98"/>
      <c r="R42" s="69"/>
    </row>
    <row r="43" spans="1:18" s="70" customFormat="1" ht="9.6" customHeight="1">
      <c r="A43" s="61">
        <v>19</v>
      </c>
      <c r="B43" s="61" t="str">
        <f>IF($D43="","",VLOOKUP($D43,'[7]Prep. Principal S'!$A$11:$J$42,6))</f>
        <v/>
      </c>
      <c r="C43" s="61" t="str">
        <f>IF($D43="","",VLOOKUP($D43,'[7]Prep. Principal S'!$A$11:$J$42,7))</f>
        <v/>
      </c>
      <c r="D43" s="79"/>
      <c r="E43" s="80" t="str">
        <f>UPPER(IF($D43="","",VLOOKUP($D43,'[7]Prep. Principal S'!$A$11:$J$42,2)))</f>
        <v/>
      </c>
      <c r="F43" s="80"/>
      <c r="G43" s="80"/>
      <c r="H43" s="81" t="str">
        <f>IF($D43="","",VLOOKUP($D43,'[7]Prep. Principal S'!$A$11:$J$42,3))</f>
        <v/>
      </c>
      <c r="I43" s="65"/>
      <c r="J43" s="89"/>
      <c r="K43" s="90"/>
      <c r="L43" s="294"/>
      <c r="M43" s="84"/>
      <c r="N43" s="66"/>
      <c r="O43" s="67"/>
      <c r="P43" s="99"/>
      <c r="Q43" s="98"/>
      <c r="R43" s="69"/>
    </row>
    <row r="44" spans="1:18" s="70" customFormat="1" ht="9.6" customHeight="1">
      <c r="A44" s="61"/>
      <c r="B44" s="71"/>
      <c r="C44" s="61"/>
      <c r="D44" s="72"/>
      <c r="E44" s="73"/>
      <c r="F44" s="75"/>
      <c r="G44" s="73"/>
      <c r="H44" s="75"/>
      <c r="I44" s="76"/>
      <c r="J44" s="88" t="str">
        <f>IF(I44="a",E43,IF(I44="b",E45,""))</f>
        <v/>
      </c>
      <c r="K44" s="91"/>
      <c r="L44" s="295"/>
      <c r="M44" s="87"/>
      <c r="N44" s="66"/>
      <c r="O44" s="67"/>
      <c r="P44" s="99"/>
      <c r="Q44" s="98"/>
      <c r="R44" s="69"/>
    </row>
    <row r="45" spans="1:18" s="70" customFormat="1" ht="9.6" customHeight="1">
      <c r="A45" s="61">
        <v>20</v>
      </c>
      <c r="B45" s="61" t="str">
        <f>IF($D45="","",VLOOKUP($D45,'[7]Prep. Principal S'!$A$11:$J$42,6))</f>
        <v/>
      </c>
      <c r="C45" s="61" t="str">
        <f>IF($D45="","",VLOOKUP($D45,'[7]Prep. Principal S'!$A$11:$J$42,7))</f>
        <v/>
      </c>
      <c r="D45" s="79"/>
      <c r="E45" s="80" t="str">
        <f>UPPER(IF($D45="","",VLOOKUP($D45,'[7]Prep. Principal S'!$A$11:$J$42,2)))</f>
        <v/>
      </c>
      <c r="F45" s="80"/>
      <c r="G45" s="80"/>
      <c r="H45" s="81" t="str">
        <f>IF($D45="","",VLOOKUP($D45,'[7]Prep. Principal S'!$A$11:$J$42,3))</f>
        <v/>
      </c>
      <c r="I45" s="82"/>
      <c r="J45" s="92"/>
      <c r="K45" s="67"/>
      <c r="L45" s="88"/>
      <c r="M45" s="90"/>
      <c r="N45" s="66"/>
      <c r="O45" s="67"/>
      <c r="P45" s="99"/>
      <c r="Q45" s="98"/>
      <c r="R45" s="69"/>
    </row>
    <row r="46" spans="1:18" s="70" customFormat="1" ht="9.6" customHeight="1">
      <c r="A46" s="61"/>
      <c r="B46" s="71"/>
      <c r="C46" s="61"/>
      <c r="D46" s="72"/>
      <c r="E46" s="73"/>
      <c r="F46" s="73"/>
      <c r="G46" s="73"/>
      <c r="H46" s="73"/>
      <c r="I46" s="85"/>
      <c r="J46" s="66"/>
      <c r="K46" s="67"/>
      <c r="L46" s="295"/>
      <c r="M46" s="87" t="s">
        <v>18</v>
      </c>
      <c r="N46" s="77" t="str">
        <f>IF(M46="a",L42,IF(M46="b",L50,""))</f>
        <v>CASANARE</v>
      </c>
      <c r="O46" s="78"/>
      <c r="P46" s="99"/>
      <c r="Q46" s="98"/>
      <c r="R46" s="69"/>
    </row>
    <row r="47" spans="1:18" s="70" customFormat="1" ht="9.6" customHeight="1">
      <c r="A47" s="61">
        <v>21</v>
      </c>
      <c r="B47" s="61" t="str">
        <f>IF($D47="","",VLOOKUP($D47,'[7]Prep. Principal S'!$A$11:$J$42,6))</f>
        <v/>
      </c>
      <c r="C47" s="61" t="str">
        <f>IF($D47="","",VLOOKUP($D47,'[7]Prep. Principal S'!$A$11:$J$42,7))</f>
        <v/>
      </c>
      <c r="D47" s="79"/>
      <c r="E47" s="80" t="str">
        <f>UPPER(IF($D47="","",VLOOKUP($D47,'[7]Prep. Principal S'!$A$11:$J$42,2)))</f>
        <v/>
      </c>
      <c r="F47" s="80"/>
      <c r="G47" s="80"/>
      <c r="H47" s="81" t="str">
        <f>IF($D47="","",VLOOKUP($D47,'[7]Prep. Principal S'!$A$11:$J$42,3))</f>
        <v/>
      </c>
      <c r="I47" s="65"/>
      <c r="J47" s="66"/>
      <c r="K47" s="67"/>
      <c r="L47" s="73"/>
      <c r="M47" s="96"/>
      <c r="N47" s="107" t="s">
        <v>83</v>
      </c>
      <c r="O47" s="90"/>
      <c r="P47" s="99"/>
      <c r="Q47" s="98"/>
      <c r="R47" s="69"/>
    </row>
    <row r="48" spans="1:18" s="70" customFormat="1" ht="9.6" customHeight="1">
      <c r="A48" s="61"/>
      <c r="B48" s="71"/>
      <c r="C48" s="61"/>
      <c r="D48" s="72"/>
      <c r="E48" s="73"/>
      <c r="F48" s="75"/>
      <c r="G48" s="73"/>
      <c r="H48" s="75"/>
      <c r="I48" s="76"/>
      <c r="J48" s="88" t="str">
        <f>IF(I48="a",E47,IF(I48="b",E49,""))</f>
        <v/>
      </c>
      <c r="K48" s="78"/>
      <c r="L48" s="73"/>
      <c r="M48" s="90"/>
      <c r="N48" s="89"/>
      <c r="O48" s="90"/>
      <c r="P48" s="99"/>
      <c r="Q48" s="98"/>
      <c r="R48" s="69"/>
    </row>
    <row r="49" spans="1:18" s="70" customFormat="1" ht="9.6" customHeight="1">
      <c r="A49" s="61">
        <v>22</v>
      </c>
      <c r="B49" s="61" t="str">
        <f>IF($D49="","",VLOOKUP($D49,'[7]Prep. Principal S'!$A$11:$J$42,6))</f>
        <v/>
      </c>
      <c r="C49" s="61" t="str">
        <f>IF($D49="","",VLOOKUP($D49,'[7]Prep. Principal S'!$A$11:$J$42,7))</f>
        <v/>
      </c>
      <c r="D49" s="79"/>
      <c r="E49" s="80" t="str">
        <f>UPPER(IF($D49="","",VLOOKUP($D49,'[7]Prep. Principal S'!$A$11:$J$42,2)))</f>
        <v/>
      </c>
      <c r="F49" s="80"/>
      <c r="G49" s="80"/>
      <c r="H49" s="81" t="str">
        <f>IF($D49="","",VLOOKUP($D49,'[7]Prep. Principal S'!$A$11:$J$42,3))</f>
        <v/>
      </c>
      <c r="I49" s="82"/>
      <c r="J49" s="83"/>
      <c r="K49" s="84"/>
      <c r="L49" s="73"/>
      <c r="M49" s="90"/>
      <c r="N49" s="89"/>
      <c r="O49" s="90"/>
      <c r="P49" s="99"/>
      <c r="Q49" s="98"/>
      <c r="R49" s="69"/>
    </row>
    <row r="50" spans="1:18" s="70" customFormat="1" ht="9.6" customHeight="1">
      <c r="A50" s="61"/>
      <c r="B50" s="71"/>
      <c r="C50" s="61"/>
      <c r="D50" s="72"/>
      <c r="E50" s="73"/>
      <c r="F50" s="73"/>
      <c r="G50" s="73"/>
      <c r="H50" s="73"/>
      <c r="I50" s="85"/>
      <c r="J50" s="86"/>
      <c r="K50" s="87" t="s">
        <v>18</v>
      </c>
      <c r="L50" s="77" t="str">
        <f>IF(K50="a",J48,IF(K50="b",J52,""))</f>
        <v>CASANARE</v>
      </c>
      <c r="M50" s="91"/>
      <c r="N50" s="89"/>
      <c r="O50" s="90"/>
      <c r="P50" s="99"/>
      <c r="Q50" s="98"/>
      <c r="R50" s="69"/>
    </row>
    <row r="51" spans="1:18" s="70" customFormat="1" ht="9.6" customHeight="1">
      <c r="A51" s="61">
        <v>23</v>
      </c>
      <c r="B51" s="61" t="str">
        <f>IF($D51="","",VLOOKUP($D51,'[7]Prep. Principal S'!$A$11:$J$42,6))</f>
        <v/>
      </c>
      <c r="C51" s="61" t="str">
        <f>IF($D51="","",VLOOKUP($D51,'[7]Prep. Principal S'!$A$11:$J$42,7))</f>
        <v/>
      </c>
      <c r="D51" s="79"/>
      <c r="E51" s="80" t="str">
        <f>UPPER(IF($D51="","",VLOOKUP($D51,'[7]Prep. Principal S'!$A$11:$J$42,2)))</f>
        <v/>
      </c>
      <c r="F51" s="80"/>
      <c r="G51" s="80"/>
      <c r="H51" s="81" t="str">
        <f>IF($D51="","",VLOOKUP($D51,'[7]Prep. Principal S'!$A$11:$J$42,3))</f>
        <v/>
      </c>
      <c r="I51" s="65"/>
      <c r="J51" s="89"/>
      <c r="K51" s="90"/>
      <c r="L51" s="83"/>
      <c r="M51" s="93"/>
      <c r="N51" s="89"/>
      <c r="O51" s="90"/>
      <c r="P51" s="99"/>
      <c r="Q51" s="98"/>
      <c r="R51" s="69"/>
    </row>
    <row r="52" spans="1:18" s="70" customFormat="1" ht="9.6" customHeight="1">
      <c r="A52" s="61"/>
      <c r="B52" s="71"/>
      <c r="C52" s="61"/>
      <c r="D52" s="72"/>
      <c r="E52" s="73"/>
      <c r="F52" s="75"/>
      <c r="G52" s="73"/>
      <c r="H52" s="75"/>
      <c r="I52" s="76" t="s">
        <v>18</v>
      </c>
      <c r="J52" s="77" t="str">
        <f>IF(I52="a",E51,IF(I52="b",E53,""))</f>
        <v>CASANARE</v>
      </c>
      <c r="K52" s="91"/>
      <c r="L52" s="86"/>
      <c r="M52" s="94"/>
      <c r="N52" s="89"/>
      <c r="O52" s="90"/>
      <c r="P52" s="99"/>
      <c r="Q52" s="98"/>
      <c r="R52" s="69"/>
    </row>
    <row r="53" spans="1:18" s="70" customFormat="1" ht="9.6" customHeight="1">
      <c r="A53" s="60">
        <v>24</v>
      </c>
      <c r="B53" s="61">
        <f>IF($D53="","",VLOOKUP($D53,'[7]Prep. Principal S'!$A$11:$J$42,6))</f>
        <v>0</v>
      </c>
      <c r="C53" s="61">
        <f>IF($D53="","",VLOOKUP($D53,'[7]Prep. Principal S'!$A$11:$J$42,7))</f>
        <v>16</v>
      </c>
      <c r="D53" s="62">
        <v>3</v>
      </c>
      <c r="E53" s="63" t="str">
        <f>UPPER(IF($D53="","",VLOOKUP($D53,'[7]Prep. Principal S'!$A$11:$J$42,2)))</f>
        <v>CASANARE</v>
      </c>
      <c r="F53" s="63"/>
      <c r="G53" s="63"/>
      <c r="H53" s="64">
        <f>IF($D53="","",VLOOKUP($D53,'[7]Prep. Principal S'!$A$11:$J$42,3))</f>
        <v>0</v>
      </c>
      <c r="I53" s="95"/>
      <c r="J53" s="107"/>
      <c r="K53" s="67"/>
      <c r="L53" s="89"/>
      <c r="M53" s="96"/>
      <c r="N53" s="89"/>
      <c r="O53" s="90"/>
      <c r="P53" s="99"/>
      <c r="Q53" s="98"/>
      <c r="R53" s="69"/>
    </row>
    <row r="54" spans="1:18" s="70" customFormat="1" ht="9.6" customHeight="1">
      <c r="A54" s="61"/>
      <c r="B54" s="71"/>
      <c r="C54" s="61"/>
      <c r="D54" s="71"/>
      <c r="E54" s="73"/>
      <c r="F54" s="73"/>
      <c r="G54" s="73"/>
      <c r="H54" s="73"/>
      <c r="I54" s="85"/>
      <c r="J54" s="66"/>
      <c r="K54" s="67"/>
      <c r="L54" s="89"/>
      <c r="M54" s="96"/>
      <c r="N54" s="86"/>
      <c r="O54" s="87" t="s">
        <v>21</v>
      </c>
      <c r="P54" s="77" t="str">
        <f>IF(O54="a",N46,IF(O54="b",N62,""))</f>
        <v>ATLANTICO</v>
      </c>
      <c r="Q54" s="103"/>
      <c r="R54" s="69"/>
    </row>
    <row r="55" spans="1:18" s="70" customFormat="1" ht="9.6" customHeight="1">
      <c r="A55" s="60">
        <v>25</v>
      </c>
      <c r="B55" s="61">
        <f>IF($D55="","",VLOOKUP($D55,'[7]Prep. Principal S'!$A$11:$J$42,6))</f>
        <v>0</v>
      </c>
      <c r="C55" s="61">
        <f>IF($D55="","",VLOOKUP($D55,'[7]Prep. Principal S'!$A$11:$J$42,7))</f>
        <v>76</v>
      </c>
      <c r="D55" s="62">
        <v>5</v>
      </c>
      <c r="E55" s="80" t="str">
        <f>UPPER(IF($D55="","",VLOOKUP($D55,'[7]Prep. Principal S'!$A$11:$J$42,2)))</f>
        <v>BOYACA</v>
      </c>
      <c r="F55" s="63"/>
      <c r="G55" s="63"/>
      <c r="H55" s="64">
        <f>IF($D55="","",VLOOKUP($D55,'[7]Prep. Principal S'!$A$11:$J$42,3))</f>
        <v>0</v>
      </c>
      <c r="I55" s="65"/>
      <c r="J55" s="66"/>
      <c r="K55" s="67"/>
      <c r="L55" s="66"/>
      <c r="M55" s="67"/>
      <c r="N55" s="66"/>
      <c r="O55" s="96"/>
      <c r="P55" s="382" t="s">
        <v>90</v>
      </c>
      <c r="Q55" s="68"/>
      <c r="R55" s="69"/>
    </row>
    <row r="56" spans="1:18" s="70" customFormat="1" ht="9.6" customHeight="1">
      <c r="A56" s="61"/>
      <c r="B56" s="71"/>
      <c r="C56" s="61"/>
      <c r="D56" s="72"/>
      <c r="E56" s="73"/>
      <c r="F56" s="74"/>
      <c r="G56" s="73"/>
      <c r="H56" s="75"/>
      <c r="I56" s="76" t="s">
        <v>23</v>
      </c>
      <c r="J56" s="88" t="str">
        <f>IF(I56="a",E55,IF(I56="b",E57,""))</f>
        <v>BOYACA</v>
      </c>
      <c r="K56" s="78"/>
      <c r="L56" s="66"/>
      <c r="M56" s="67"/>
      <c r="N56" s="66"/>
      <c r="O56" s="90"/>
      <c r="P56" s="99"/>
      <c r="Q56" s="68"/>
      <c r="R56" s="69"/>
    </row>
    <row r="57" spans="1:18" s="70" customFormat="1" ht="9.6" customHeight="1">
      <c r="A57" s="61">
        <v>26</v>
      </c>
      <c r="B57" s="61" t="str">
        <f>IF($D57="","",VLOOKUP($D57,'[7]Prep. Principal S'!$A$11:$J$42,6))</f>
        <v/>
      </c>
      <c r="C57" s="61" t="str">
        <f>IF($D57="","",VLOOKUP($D57,'[7]Prep. Principal S'!$A$11:$J$42,7))</f>
        <v/>
      </c>
      <c r="D57" s="79"/>
      <c r="E57" s="80" t="str">
        <f>UPPER(IF($D57="","",VLOOKUP($D57,'[7]Prep. Principal S'!$A$11:$J$42,2)))</f>
        <v/>
      </c>
      <c r="F57" s="80"/>
      <c r="G57" s="80"/>
      <c r="H57" s="81" t="str">
        <f>IF($D57="","",VLOOKUP($D57,'[7]Prep. Principal S'!$A$11:$J$42,3))</f>
        <v/>
      </c>
      <c r="I57" s="82"/>
      <c r="J57" s="294"/>
      <c r="K57" s="84"/>
      <c r="L57" s="66"/>
      <c r="M57" s="67"/>
      <c r="N57" s="66"/>
      <c r="O57" s="90"/>
      <c r="P57" s="99"/>
      <c r="Q57" s="68"/>
      <c r="R57" s="69"/>
    </row>
    <row r="58" spans="1:18" s="70" customFormat="1" ht="9.6" customHeight="1">
      <c r="A58" s="61"/>
      <c r="B58" s="71"/>
      <c r="C58" s="61"/>
      <c r="D58" s="72"/>
      <c r="E58" s="73"/>
      <c r="F58" s="73"/>
      <c r="G58" s="73"/>
      <c r="H58" s="73"/>
      <c r="I58" s="85"/>
      <c r="J58" s="295"/>
      <c r="K58" s="87" t="s">
        <v>17</v>
      </c>
      <c r="L58" s="88" t="str">
        <f>IF(K58="a",J56,IF(K58="b",J60,""))</f>
        <v>BOYACA</v>
      </c>
      <c r="M58" s="78"/>
      <c r="N58" s="66"/>
      <c r="O58" s="90"/>
      <c r="P58" s="99"/>
      <c r="Q58" s="68"/>
      <c r="R58" s="69"/>
    </row>
    <row r="59" spans="1:18" s="70" customFormat="1" ht="9.6" customHeight="1">
      <c r="A59" s="61">
        <v>27</v>
      </c>
      <c r="B59" s="61" t="str">
        <f>IF($D59="","",VLOOKUP($D59,'[7]Prep. Principal S'!$A$11:$J$42,6))</f>
        <v/>
      </c>
      <c r="C59" s="61" t="str">
        <f>IF($D59="","",VLOOKUP($D59,'[7]Prep. Principal S'!$A$11:$J$42,7))</f>
        <v/>
      </c>
      <c r="D59" s="79"/>
      <c r="E59" s="80" t="str">
        <f>UPPER(IF($D59="","",VLOOKUP($D59,'[7]Prep. Principal S'!$A$11:$J$42,2)))</f>
        <v/>
      </c>
      <c r="F59" s="80"/>
      <c r="G59" s="80"/>
      <c r="H59" s="81" t="str">
        <f>IF($D59="","",VLOOKUP($D59,'[7]Prep. Principal S'!$A$11:$J$42,3))</f>
        <v/>
      </c>
      <c r="I59" s="65"/>
      <c r="J59" s="88"/>
      <c r="K59" s="90"/>
      <c r="L59" s="374" t="s">
        <v>90</v>
      </c>
      <c r="M59" s="84"/>
      <c r="N59" s="66"/>
      <c r="O59" s="90"/>
      <c r="P59" s="99"/>
      <c r="Q59" s="68"/>
      <c r="R59" s="69"/>
    </row>
    <row r="60" spans="1:18" s="70" customFormat="1" ht="9.6" customHeight="1">
      <c r="A60" s="61"/>
      <c r="B60" s="71"/>
      <c r="C60" s="61"/>
      <c r="D60" s="108"/>
      <c r="E60" s="73"/>
      <c r="F60" s="75"/>
      <c r="G60" s="73"/>
      <c r="H60" s="75"/>
      <c r="I60" s="76" t="s">
        <v>18</v>
      </c>
      <c r="J60" s="88" t="str">
        <f>IF(I60="a",E59,IF(I60="b",E61,""))</f>
        <v>SANTANDER</v>
      </c>
      <c r="K60" s="91"/>
      <c r="L60" s="295"/>
      <c r="M60" s="87"/>
      <c r="N60" s="66"/>
      <c r="O60" s="90"/>
      <c r="P60" s="66"/>
      <c r="Q60" s="68"/>
      <c r="R60" s="69"/>
    </row>
    <row r="61" spans="1:18" s="70" customFormat="1" ht="9.6" customHeight="1">
      <c r="A61" s="61">
        <v>28</v>
      </c>
      <c r="B61" s="61">
        <f>IF($D61="","",VLOOKUP($D61,'[7]Prep. Principal S'!$A$11:$J$42,6))</f>
        <v>0</v>
      </c>
      <c r="C61" s="61">
        <f>IF($D61="","",VLOOKUP($D61,'[7]Prep. Principal S'!$A$11:$J$42,7))</f>
        <v>0</v>
      </c>
      <c r="D61" s="79">
        <v>10</v>
      </c>
      <c r="E61" s="80" t="str">
        <f>UPPER(IF($D61="","",VLOOKUP($D61,'[7]Prep. Principal S'!$A$11:$J$42,2)))</f>
        <v>SANTANDER</v>
      </c>
      <c r="F61" s="80"/>
      <c r="G61" s="80"/>
      <c r="H61" s="81">
        <f>IF($D61="","",VLOOKUP($D61,'[7]Prep. Principal S'!$A$11:$J$42,3))</f>
        <v>0</v>
      </c>
      <c r="I61" s="82"/>
      <c r="J61" s="92"/>
      <c r="K61" s="67"/>
      <c r="L61" s="88"/>
      <c r="M61" s="90"/>
      <c r="N61" s="66"/>
      <c r="O61" s="90"/>
      <c r="P61" s="66"/>
      <c r="Q61" s="68"/>
      <c r="R61" s="69"/>
    </row>
    <row r="62" spans="1:18" s="70" customFormat="1" ht="9.6" customHeight="1">
      <c r="A62" s="61"/>
      <c r="B62" s="71"/>
      <c r="C62" s="61"/>
      <c r="D62" s="72"/>
      <c r="E62" s="73"/>
      <c r="F62" s="73"/>
      <c r="G62" s="73"/>
      <c r="H62" s="73"/>
      <c r="I62" s="85"/>
      <c r="J62" s="66"/>
      <c r="K62" s="67"/>
      <c r="L62" s="295"/>
      <c r="M62" s="87" t="s">
        <v>18</v>
      </c>
      <c r="N62" s="77" t="str">
        <f>IF(M62="a",L58,IF(M62="b",L66,""))</f>
        <v>ATLANTICO</v>
      </c>
      <c r="O62" s="91"/>
      <c r="P62" s="66"/>
      <c r="Q62" s="68"/>
      <c r="R62" s="69"/>
    </row>
    <row r="63" spans="1:18" s="70" customFormat="1" ht="9.6" customHeight="1">
      <c r="A63" s="61">
        <v>29</v>
      </c>
      <c r="B63" s="61" t="str">
        <f>IF($D63="","",VLOOKUP($D63,'[7]Prep. Principal S'!$A$11:$J$42,6))</f>
        <v/>
      </c>
      <c r="C63" s="61" t="str">
        <f>IF($D63="","",VLOOKUP($D63,'[7]Prep. Principal S'!$A$11:$J$42,7))</f>
        <v/>
      </c>
      <c r="D63" s="79"/>
      <c r="E63" s="80" t="str">
        <f>UPPER(IF($D63="","",VLOOKUP($D63,'[7]Prep. Principal S'!$A$11:$J$42,2)))</f>
        <v/>
      </c>
      <c r="F63" s="80"/>
      <c r="G63" s="80"/>
      <c r="H63" s="81" t="str">
        <f>IF($D63="","",VLOOKUP($D63,'[7]Prep. Principal S'!$A$11:$J$42,3))</f>
        <v/>
      </c>
      <c r="I63" s="65"/>
      <c r="J63" s="66"/>
      <c r="K63" s="67"/>
      <c r="L63" s="73"/>
      <c r="M63" s="96"/>
      <c r="N63" s="299" t="s">
        <v>90</v>
      </c>
      <c r="O63" s="96"/>
      <c r="P63" s="66"/>
      <c r="Q63" s="68"/>
      <c r="R63" s="69"/>
    </row>
    <row r="64" spans="1:18" s="70" customFormat="1" ht="9.6" customHeight="1">
      <c r="A64" s="61"/>
      <c r="B64" s="71"/>
      <c r="C64" s="61"/>
      <c r="D64" s="72"/>
      <c r="E64" s="73"/>
      <c r="F64" s="75"/>
      <c r="G64" s="73"/>
      <c r="H64" s="75"/>
      <c r="I64" s="76"/>
      <c r="J64" s="88" t="str">
        <f>IF(I64="a",E63,IF(I64="b",E65,""))</f>
        <v/>
      </c>
      <c r="K64" s="78"/>
      <c r="L64" s="73"/>
      <c r="M64" s="90"/>
      <c r="N64" s="89"/>
      <c r="O64" s="96"/>
      <c r="P64" s="66"/>
      <c r="Q64" s="68"/>
      <c r="R64" s="69"/>
    </row>
    <row r="65" spans="1:18" s="70" customFormat="1" ht="9.6" customHeight="1">
      <c r="A65" s="61">
        <v>30</v>
      </c>
      <c r="B65" s="61" t="str">
        <f>IF($D65="","",VLOOKUP($D65,'[7]Prep. Principal S'!$A$11:$J$42,6))</f>
        <v/>
      </c>
      <c r="C65" s="61" t="str">
        <f>IF($D65="","",VLOOKUP($D65,'[7]Prep. Principal S'!$A$11:$J$42,7))</f>
        <v/>
      </c>
      <c r="D65" s="79"/>
      <c r="E65" s="80" t="str">
        <f>UPPER(IF($D65="","",VLOOKUP($D65,'[7]Prep. Principal S'!$A$11:$J$42,2)))</f>
        <v/>
      </c>
      <c r="F65" s="80"/>
      <c r="G65" s="80"/>
      <c r="H65" s="81" t="str">
        <f>IF($D65="","",VLOOKUP($D65,'[7]Prep. Principal S'!$A$11:$J$42,3))</f>
        <v/>
      </c>
      <c r="I65" s="65"/>
      <c r="J65" s="83"/>
      <c r="K65" s="84"/>
      <c r="L65" s="73"/>
      <c r="M65" s="90"/>
      <c r="N65" s="89"/>
      <c r="O65" s="96"/>
      <c r="P65" s="66"/>
      <c r="Q65" s="68"/>
      <c r="R65" s="69"/>
    </row>
    <row r="66" spans="1:18" s="70" customFormat="1" ht="9.6" customHeight="1">
      <c r="A66" s="61"/>
      <c r="B66" s="71"/>
      <c r="C66" s="61"/>
      <c r="D66" s="72"/>
      <c r="E66" s="73"/>
      <c r="F66" s="73"/>
      <c r="G66" s="73"/>
      <c r="H66" s="73"/>
      <c r="I66" s="85"/>
      <c r="J66" s="86"/>
      <c r="K66" s="87" t="s">
        <v>18</v>
      </c>
      <c r="L66" s="77" t="str">
        <f>IF(K66="a",J64,IF(K66="b",J68,""))</f>
        <v>ATLANTICO</v>
      </c>
      <c r="M66" s="91"/>
      <c r="N66" s="89"/>
      <c r="O66" s="96"/>
      <c r="P66" s="66"/>
      <c r="Q66" s="68"/>
      <c r="R66" s="69"/>
    </row>
    <row r="67" spans="1:18" s="70" customFormat="1" ht="9.6" customHeight="1">
      <c r="A67" s="61">
        <v>31</v>
      </c>
      <c r="B67" s="61" t="str">
        <f>IF($D67="","",VLOOKUP($D67,'[7]Prep. Principal S'!$A$11:$J$42,6))</f>
        <v/>
      </c>
      <c r="C67" s="61" t="str">
        <f>IF($D67="","",VLOOKUP($D67,'[7]Prep. Principal S'!$A$11:$J$42,7))</f>
        <v/>
      </c>
      <c r="D67" s="79"/>
      <c r="E67" s="80" t="str">
        <f>UPPER(IF($D67="","",VLOOKUP($D67,'[7]Prep. Principal S'!$A$11:$J$42,2)))</f>
        <v/>
      </c>
      <c r="F67" s="80"/>
      <c r="G67" s="80"/>
      <c r="H67" s="81" t="str">
        <f>IF($D67="","",VLOOKUP($D67,'[7]Prep. Principal S'!$A$11:$J$42,3))</f>
        <v/>
      </c>
      <c r="I67" s="65"/>
      <c r="J67" s="89"/>
      <c r="K67" s="90"/>
      <c r="L67" s="83"/>
      <c r="M67" s="93"/>
      <c r="N67" s="89"/>
      <c r="O67" s="96"/>
      <c r="P67" s="66"/>
      <c r="Q67" s="68"/>
      <c r="R67" s="69"/>
    </row>
    <row r="68" spans="1:18" s="70" customFormat="1" ht="9.6" customHeight="1">
      <c r="A68" s="61"/>
      <c r="B68" s="71"/>
      <c r="C68" s="61"/>
      <c r="D68" s="72"/>
      <c r="E68" s="73"/>
      <c r="F68" s="75"/>
      <c r="G68" s="73"/>
      <c r="H68" s="75"/>
      <c r="I68" s="76" t="s">
        <v>18</v>
      </c>
      <c r="J68" s="77" t="str">
        <f>IF(I68="a",E67,IF(I68="b",E69,""))</f>
        <v>ATLANTICO</v>
      </c>
      <c r="K68" s="91"/>
      <c r="L68" s="86"/>
      <c r="M68" s="94"/>
      <c r="N68" s="89"/>
      <c r="O68" s="96"/>
      <c r="P68" s="66"/>
      <c r="Q68" s="68"/>
      <c r="R68" s="69"/>
    </row>
    <row r="69" spans="1:18" s="70" customFormat="1" ht="9.6" customHeight="1">
      <c r="A69" s="60">
        <v>32</v>
      </c>
      <c r="B69" s="61">
        <f>IF($D69="","",VLOOKUP($D69,'[7]Prep. Principal S'!$A$11:$J$42,6))</f>
        <v>0</v>
      </c>
      <c r="C69" s="61">
        <f>IF($D69="","",VLOOKUP($D69,'[7]Prep. Principal S'!$A$11:$J$42,7))</f>
        <v>106</v>
      </c>
      <c r="D69" s="79">
        <v>2</v>
      </c>
      <c r="E69" s="63" t="str">
        <f>UPPER(IF($D69="","",VLOOKUP($D69,'[7]Prep. Principal S'!$A$11:$J$42,2)))</f>
        <v>ATLANTICO</v>
      </c>
      <c r="F69" s="63"/>
      <c r="G69" s="63"/>
      <c r="H69" s="64">
        <f>IF($D69="","",VLOOKUP($D69,'[7]Prep. Principal S'!$A$11:$J$42,3))</f>
        <v>0</v>
      </c>
      <c r="I69" s="95"/>
      <c r="J69" s="92"/>
      <c r="K69" s="67"/>
      <c r="L69" s="89"/>
      <c r="M69" s="96"/>
      <c r="N69" s="89"/>
      <c r="O69" s="96"/>
      <c r="P69" s="66"/>
      <c r="Q69" s="68"/>
      <c r="R69" s="69"/>
    </row>
    <row r="70" spans="1:18" s="73" customFormat="1" ht="6" customHeight="1">
      <c r="A70" s="109"/>
      <c r="B70" s="80"/>
      <c r="C70" s="80"/>
      <c r="D70" s="110"/>
      <c r="E70" s="63"/>
      <c r="F70" s="63"/>
      <c r="G70" s="63"/>
      <c r="H70" s="63"/>
      <c r="I70" s="111"/>
      <c r="K70" s="112"/>
      <c r="L70" s="88"/>
      <c r="M70" s="113"/>
      <c r="N70" s="88"/>
      <c r="O70" s="113"/>
      <c r="Q70" s="112"/>
    </row>
    <row r="71" spans="1:18" s="120" customFormat="1" ht="10.5" customHeight="1">
      <c r="A71" s="114"/>
      <c r="B71" s="115" t="s">
        <v>32</v>
      </c>
      <c r="C71" s="115"/>
      <c r="D71" s="115"/>
      <c r="E71" s="116"/>
      <c r="F71" s="114"/>
      <c r="G71" s="115" t="s">
        <v>33</v>
      </c>
      <c r="H71" s="117"/>
      <c r="I71" s="115"/>
      <c r="J71" s="118"/>
      <c r="K71" s="119"/>
      <c r="L71" s="117"/>
      <c r="M71" s="119"/>
      <c r="N71" s="118"/>
    </row>
    <row r="72" spans="1:18" s="4" customFormat="1" ht="9" customHeight="1">
      <c r="A72" s="121">
        <v>1</v>
      </c>
      <c r="B72" s="122" t="str">
        <f>IF(D7=1,E7,"")</f>
        <v>BOGOTA</v>
      </c>
      <c r="C72" s="123"/>
      <c r="D72" s="123"/>
      <c r="E72" s="124"/>
      <c r="F72" s="125">
        <v>1</v>
      </c>
      <c r="G72" s="126"/>
      <c r="H72" s="127"/>
      <c r="I72" s="128"/>
      <c r="J72" s="129"/>
      <c r="K72" s="130"/>
      <c r="L72" s="131"/>
      <c r="M72" s="132"/>
      <c r="N72" s="133"/>
    </row>
    <row r="73" spans="1:18" s="4" customFormat="1" ht="9" customHeight="1">
      <c r="A73" s="121">
        <v>2</v>
      </c>
      <c r="B73" s="122" t="str">
        <f>IF(D69=2,E69,"")</f>
        <v>ATLANTICO</v>
      </c>
      <c r="C73" s="123"/>
      <c r="D73" s="123"/>
      <c r="E73" s="124"/>
      <c r="F73" s="125">
        <v>2</v>
      </c>
      <c r="G73" s="126"/>
      <c r="H73" s="127"/>
      <c r="I73" s="128"/>
      <c r="J73" s="129"/>
      <c r="K73" s="134"/>
      <c r="L73" s="135"/>
      <c r="M73" s="134"/>
      <c r="N73" s="136"/>
    </row>
    <row r="74" spans="1:18" s="4" customFormat="1" ht="9" customHeight="1">
      <c r="A74" s="121">
        <v>3</v>
      </c>
      <c r="B74" s="122" t="str">
        <f>IF(D23=3,E23,IF(D53=3,E53,""))</f>
        <v>CASANARE</v>
      </c>
      <c r="C74" s="123"/>
      <c r="D74" s="123"/>
      <c r="E74" s="124"/>
      <c r="F74" s="125">
        <v>3</v>
      </c>
      <c r="G74" s="126"/>
      <c r="H74" s="127"/>
      <c r="I74" s="128"/>
      <c r="J74" s="129"/>
      <c r="K74" s="134"/>
      <c r="L74" s="135"/>
      <c r="M74" s="134"/>
      <c r="N74" s="136"/>
    </row>
    <row r="75" spans="1:18" s="4" customFormat="1" ht="9" customHeight="1">
      <c r="A75" s="121">
        <v>4</v>
      </c>
      <c r="B75" s="122" t="str">
        <f>IF(D23=4,E23,IF(D53=4,E53,""))</f>
        <v>META</v>
      </c>
      <c r="C75" s="123"/>
      <c r="D75" s="123"/>
      <c r="E75" s="124"/>
      <c r="F75" s="125">
        <v>4</v>
      </c>
      <c r="G75" s="126"/>
      <c r="H75" s="127"/>
      <c r="I75" s="128"/>
      <c r="J75" s="129"/>
      <c r="K75" s="132"/>
      <c r="L75" s="137"/>
      <c r="M75" s="138"/>
      <c r="N75" s="139"/>
    </row>
    <row r="76" spans="1:18" s="4" customFormat="1" ht="9" customHeight="1">
      <c r="A76" s="121">
        <v>5</v>
      </c>
      <c r="B76" s="122"/>
      <c r="C76" s="123"/>
      <c r="D76" s="123"/>
      <c r="E76" s="124"/>
      <c r="F76" s="125">
        <v>5</v>
      </c>
      <c r="G76" s="126"/>
      <c r="H76" s="127"/>
      <c r="I76" s="128"/>
      <c r="J76" s="129"/>
      <c r="K76" s="130" t="s">
        <v>34</v>
      </c>
      <c r="L76" s="131"/>
      <c r="M76" s="132"/>
      <c r="N76" s="133"/>
    </row>
    <row r="77" spans="1:18" s="4" customFormat="1" ht="9" customHeight="1">
      <c r="A77" s="121">
        <v>6</v>
      </c>
      <c r="B77" s="122"/>
      <c r="C77" s="123"/>
      <c r="D77" s="123"/>
      <c r="E77" s="124"/>
      <c r="F77" s="125">
        <v>6</v>
      </c>
      <c r="G77" s="126"/>
      <c r="H77" s="127"/>
      <c r="I77" s="128"/>
      <c r="J77" s="129"/>
      <c r="K77" s="134"/>
      <c r="L77" s="135"/>
      <c r="M77" s="134"/>
      <c r="N77" s="136"/>
    </row>
    <row r="78" spans="1:18" s="4" customFormat="1" ht="9" customHeight="1">
      <c r="A78" s="121">
        <v>7</v>
      </c>
      <c r="B78" s="122"/>
      <c r="C78" s="123"/>
      <c r="D78" s="123"/>
      <c r="E78" s="124"/>
      <c r="F78" s="125">
        <v>7</v>
      </c>
      <c r="G78" s="126"/>
      <c r="H78" s="127"/>
      <c r="I78" s="128"/>
      <c r="J78" s="129"/>
      <c r="K78" s="134"/>
      <c r="L78" s="135"/>
      <c r="M78" s="134"/>
      <c r="N78" s="136"/>
    </row>
    <row r="79" spans="1:18" s="4" customFormat="1" ht="9" customHeight="1">
      <c r="A79" s="121">
        <v>8</v>
      </c>
      <c r="B79" s="122"/>
      <c r="C79" s="123"/>
      <c r="D79" s="123"/>
      <c r="E79" s="124"/>
      <c r="F79" s="125">
        <v>8</v>
      </c>
      <c r="G79" s="126"/>
      <c r="H79" s="127"/>
      <c r="I79" s="128"/>
      <c r="J79" s="129"/>
      <c r="K79" s="140" t="str">
        <f>[7]Maestra!A18</f>
        <v>Luis Mario Aristizábal</v>
      </c>
      <c r="L79" s="131"/>
      <c r="M79" s="132"/>
      <c r="N79" s="133"/>
    </row>
  </sheetData>
  <pageMargins left="0.35433070866141736" right="0.35433070866141736" top="0.39370078740157483" bottom="0.39370078740157483" header="0" footer="0"/>
  <pageSetup scale="96" orientation="portrait" horizontalDpi="360" verticalDpi="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R79"/>
  <sheetViews>
    <sheetView showGridLines="0" showZeros="0" topLeftCell="A19" zoomScaleNormal="100" workbookViewId="0">
      <selection activeCell="P40" sqref="P40"/>
    </sheetView>
  </sheetViews>
  <sheetFormatPr baseColWidth="10" defaultColWidth="9.140625" defaultRowHeight="12.75"/>
  <cols>
    <col min="1" max="1" width="3.28515625" style="141" customWidth="1"/>
    <col min="2" max="2" width="3.28515625" style="1" customWidth="1"/>
    <col min="3" max="3" width="4.7109375" style="1" customWidth="1"/>
    <col min="4" max="4" width="4.28515625" style="1" customWidth="1"/>
    <col min="5" max="5" width="12.7109375" style="1" customWidth="1"/>
    <col min="6" max="6" width="2.7109375" style="1" customWidth="1"/>
    <col min="7" max="7" width="7.7109375" style="1" customWidth="1"/>
    <col min="8" max="8" width="5.85546875" style="1" customWidth="1"/>
    <col min="9" max="9" width="1.7109375" style="142" customWidth="1"/>
    <col min="10" max="10" width="10.7109375" style="1" customWidth="1"/>
    <col min="11" max="11" width="1.7109375" style="142" customWidth="1"/>
    <col min="12" max="12" width="10.7109375" style="1" customWidth="1"/>
    <col min="13" max="13" width="1.7109375" style="143" customWidth="1"/>
    <col min="14" max="14" width="10.7109375" style="1" customWidth="1"/>
    <col min="15" max="15" width="1.7109375" style="142" customWidth="1"/>
    <col min="16" max="16" width="10.7109375" style="1" customWidth="1"/>
    <col min="17" max="17" width="1.7109375" style="143" customWidth="1"/>
    <col min="18" max="18" width="0" style="1" hidden="1" customWidth="1"/>
    <col min="19" max="256" width="9.140625" style="1"/>
    <col min="257" max="258" width="3.28515625" style="1" customWidth="1"/>
    <col min="259" max="259" width="4.7109375" style="1" customWidth="1"/>
    <col min="260" max="260" width="4.28515625" style="1" customWidth="1"/>
    <col min="261" max="261" width="12.7109375" style="1" customWidth="1"/>
    <col min="262" max="262" width="2.7109375" style="1" customWidth="1"/>
    <col min="263" max="263" width="7.7109375" style="1" customWidth="1"/>
    <col min="264" max="264" width="5.85546875" style="1" customWidth="1"/>
    <col min="265" max="265" width="1.7109375" style="1" customWidth="1"/>
    <col min="266" max="266" width="10.7109375" style="1" customWidth="1"/>
    <col min="267" max="267" width="1.7109375" style="1" customWidth="1"/>
    <col min="268" max="268" width="10.7109375" style="1" customWidth="1"/>
    <col min="269" max="269" width="1.7109375" style="1" customWidth="1"/>
    <col min="270" max="270" width="10.7109375" style="1" customWidth="1"/>
    <col min="271" max="271" width="1.7109375" style="1" customWidth="1"/>
    <col min="272" max="272" width="10.7109375" style="1" customWidth="1"/>
    <col min="273" max="273" width="1.7109375" style="1" customWidth="1"/>
    <col min="274" max="274" width="0" style="1" hidden="1" customWidth="1"/>
    <col min="275" max="512" width="9.140625" style="1"/>
    <col min="513" max="514" width="3.28515625" style="1" customWidth="1"/>
    <col min="515" max="515" width="4.7109375" style="1" customWidth="1"/>
    <col min="516" max="516" width="4.28515625" style="1" customWidth="1"/>
    <col min="517" max="517" width="12.7109375" style="1" customWidth="1"/>
    <col min="518" max="518" width="2.7109375" style="1" customWidth="1"/>
    <col min="519" max="519" width="7.7109375" style="1" customWidth="1"/>
    <col min="520" max="520" width="5.85546875" style="1" customWidth="1"/>
    <col min="521" max="521" width="1.7109375" style="1" customWidth="1"/>
    <col min="522" max="522" width="10.7109375" style="1" customWidth="1"/>
    <col min="523" max="523" width="1.7109375" style="1" customWidth="1"/>
    <col min="524" max="524" width="10.7109375" style="1" customWidth="1"/>
    <col min="525" max="525" width="1.7109375" style="1" customWidth="1"/>
    <col min="526" max="526" width="10.7109375" style="1" customWidth="1"/>
    <col min="527" max="527" width="1.7109375" style="1" customWidth="1"/>
    <col min="528" max="528" width="10.7109375" style="1" customWidth="1"/>
    <col min="529" max="529" width="1.7109375" style="1" customWidth="1"/>
    <col min="530" max="530" width="0" style="1" hidden="1" customWidth="1"/>
    <col min="531" max="768" width="9.140625" style="1"/>
    <col min="769" max="770" width="3.28515625" style="1" customWidth="1"/>
    <col min="771" max="771" width="4.7109375" style="1" customWidth="1"/>
    <col min="772" max="772" width="4.28515625" style="1" customWidth="1"/>
    <col min="773" max="773" width="12.7109375" style="1" customWidth="1"/>
    <col min="774" max="774" width="2.7109375" style="1" customWidth="1"/>
    <col min="775" max="775" width="7.7109375" style="1" customWidth="1"/>
    <col min="776" max="776" width="5.85546875" style="1" customWidth="1"/>
    <col min="777" max="777" width="1.7109375" style="1" customWidth="1"/>
    <col min="778" max="778" width="10.7109375" style="1" customWidth="1"/>
    <col min="779" max="779" width="1.7109375" style="1" customWidth="1"/>
    <col min="780" max="780" width="10.7109375" style="1" customWidth="1"/>
    <col min="781" max="781" width="1.7109375" style="1" customWidth="1"/>
    <col min="782" max="782" width="10.7109375" style="1" customWidth="1"/>
    <col min="783" max="783" width="1.7109375" style="1" customWidth="1"/>
    <col min="784" max="784" width="10.7109375" style="1" customWidth="1"/>
    <col min="785" max="785" width="1.7109375" style="1" customWidth="1"/>
    <col min="786" max="786" width="0" style="1" hidden="1" customWidth="1"/>
    <col min="787" max="1024" width="9.140625" style="1"/>
    <col min="1025" max="1026" width="3.28515625" style="1" customWidth="1"/>
    <col min="1027" max="1027" width="4.7109375" style="1" customWidth="1"/>
    <col min="1028" max="1028" width="4.28515625" style="1" customWidth="1"/>
    <col min="1029" max="1029" width="12.7109375" style="1" customWidth="1"/>
    <col min="1030" max="1030" width="2.7109375" style="1" customWidth="1"/>
    <col min="1031" max="1031" width="7.7109375" style="1" customWidth="1"/>
    <col min="1032" max="1032" width="5.85546875" style="1" customWidth="1"/>
    <col min="1033" max="1033" width="1.7109375" style="1" customWidth="1"/>
    <col min="1034" max="1034" width="10.7109375" style="1" customWidth="1"/>
    <col min="1035" max="1035" width="1.7109375" style="1" customWidth="1"/>
    <col min="1036" max="1036" width="10.7109375" style="1" customWidth="1"/>
    <col min="1037" max="1037" width="1.7109375" style="1" customWidth="1"/>
    <col min="1038" max="1038" width="10.7109375" style="1" customWidth="1"/>
    <col min="1039" max="1039" width="1.7109375" style="1" customWidth="1"/>
    <col min="1040" max="1040" width="10.7109375" style="1" customWidth="1"/>
    <col min="1041" max="1041" width="1.7109375" style="1" customWidth="1"/>
    <col min="1042" max="1042" width="0" style="1" hidden="1" customWidth="1"/>
    <col min="1043" max="1280" width="9.140625" style="1"/>
    <col min="1281" max="1282" width="3.28515625" style="1" customWidth="1"/>
    <col min="1283" max="1283" width="4.7109375" style="1" customWidth="1"/>
    <col min="1284" max="1284" width="4.28515625" style="1" customWidth="1"/>
    <col min="1285" max="1285" width="12.7109375" style="1" customWidth="1"/>
    <col min="1286" max="1286" width="2.7109375" style="1" customWidth="1"/>
    <col min="1287" max="1287" width="7.7109375" style="1" customWidth="1"/>
    <col min="1288" max="1288" width="5.85546875" style="1" customWidth="1"/>
    <col min="1289" max="1289" width="1.7109375" style="1" customWidth="1"/>
    <col min="1290" max="1290" width="10.7109375" style="1" customWidth="1"/>
    <col min="1291" max="1291" width="1.7109375" style="1" customWidth="1"/>
    <col min="1292" max="1292" width="10.7109375" style="1" customWidth="1"/>
    <col min="1293" max="1293" width="1.7109375" style="1" customWidth="1"/>
    <col min="1294" max="1294" width="10.7109375" style="1" customWidth="1"/>
    <col min="1295" max="1295" width="1.7109375" style="1" customWidth="1"/>
    <col min="1296" max="1296" width="10.7109375" style="1" customWidth="1"/>
    <col min="1297" max="1297" width="1.7109375" style="1" customWidth="1"/>
    <col min="1298" max="1298" width="0" style="1" hidden="1" customWidth="1"/>
    <col min="1299" max="1536" width="9.140625" style="1"/>
    <col min="1537" max="1538" width="3.28515625" style="1" customWidth="1"/>
    <col min="1539" max="1539" width="4.7109375" style="1" customWidth="1"/>
    <col min="1540" max="1540" width="4.28515625" style="1" customWidth="1"/>
    <col min="1541" max="1541" width="12.7109375" style="1" customWidth="1"/>
    <col min="1542" max="1542" width="2.7109375" style="1" customWidth="1"/>
    <col min="1543" max="1543" width="7.7109375" style="1" customWidth="1"/>
    <col min="1544" max="1544" width="5.85546875" style="1" customWidth="1"/>
    <col min="1545" max="1545" width="1.7109375" style="1" customWidth="1"/>
    <col min="1546" max="1546" width="10.7109375" style="1" customWidth="1"/>
    <col min="1547" max="1547" width="1.7109375" style="1" customWidth="1"/>
    <col min="1548" max="1548" width="10.7109375" style="1" customWidth="1"/>
    <col min="1549" max="1549" width="1.7109375" style="1" customWidth="1"/>
    <col min="1550" max="1550" width="10.7109375" style="1" customWidth="1"/>
    <col min="1551" max="1551" width="1.7109375" style="1" customWidth="1"/>
    <col min="1552" max="1552" width="10.7109375" style="1" customWidth="1"/>
    <col min="1553" max="1553" width="1.7109375" style="1" customWidth="1"/>
    <col min="1554" max="1554" width="0" style="1" hidden="1" customWidth="1"/>
    <col min="1555" max="1792" width="9.140625" style="1"/>
    <col min="1793" max="1794" width="3.28515625" style="1" customWidth="1"/>
    <col min="1795" max="1795" width="4.7109375" style="1" customWidth="1"/>
    <col min="1796" max="1796" width="4.28515625" style="1" customWidth="1"/>
    <col min="1797" max="1797" width="12.7109375" style="1" customWidth="1"/>
    <col min="1798" max="1798" width="2.7109375" style="1" customWidth="1"/>
    <col min="1799" max="1799" width="7.7109375" style="1" customWidth="1"/>
    <col min="1800" max="1800" width="5.85546875" style="1" customWidth="1"/>
    <col min="1801" max="1801" width="1.7109375" style="1" customWidth="1"/>
    <col min="1802" max="1802" width="10.7109375" style="1" customWidth="1"/>
    <col min="1803" max="1803" width="1.7109375" style="1" customWidth="1"/>
    <col min="1804" max="1804" width="10.7109375" style="1" customWidth="1"/>
    <col min="1805" max="1805" width="1.7109375" style="1" customWidth="1"/>
    <col min="1806" max="1806" width="10.7109375" style="1" customWidth="1"/>
    <col min="1807" max="1807" width="1.7109375" style="1" customWidth="1"/>
    <col min="1808" max="1808" width="10.7109375" style="1" customWidth="1"/>
    <col min="1809" max="1809" width="1.7109375" style="1" customWidth="1"/>
    <col min="1810" max="1810" width="0" style="1" hidden="1" customWidth="1"/>
    <col min="1811" max="2048" width="9.140625" style="1"/>
    <col min="2049" max="2050" width="3.28515625" style="1" customWidth="1"/>
    <col min="2051" max="2051" width="4.7109375" style="1" customWidth="1"/>
    <col min="2052" max="2052" width="4.28515625" style="1" customWidth="1"/>
    <col min="2053" max="2053" width="12.7109375" style="1" customWidth="1"/>
    <col min="2054" max="2054" width="2.7109375" style="1" customWidth="1"/>
    <col min="2055" max="2055" width="7.7109375" style="1" customWidth="1"/>
    <col min="2056" max="2056" width="5.85546875" style="1" customWidth="1"/>
    <col min="2057" max="2057" width="1.7109375" style="1" customWidth="1"/>
    <col min="2058" max="2058" width="10.7109375" style="1" customWidth="1"/>
    <col min="2059" max="2059" width="1.7109375" style="1" customWidth="1"/>
    <col min="2060" max="2060" width="10.7109375" style="1" customWidth="1"/>
    <col min="2061" max="2061" width="1.7109375" style="1" customWidth="1"/>
    <col min="2062" max="2062" width="10.7109375" style="1" customWidth="1"/>
    <col min="2063" max="2063" width="1.7109375" style="1" customWidth="1"/>
    <col min="2064" max="2064" width="10.7109375" style="1" customWidth="1"/>
    <col min="2065" max="2065" width="1.7109375" style="1" customWidth="1"/>
    <col min="2066" max="2066" width="0" style="1" hidden="1" customWidth="1"/>
    <col min="2067" max="2304" width="9.140625" style="1"/>
    <col min="2305" max="2306" width="3.28515625" style="1" customWidth="1"/>
    <col min="2307" max="2307" width="4.7109375" style="1" customWidth="1"/>
    <col min="2308" max="2308" width="4.28515625" style="1" customWidth="1"/>
    <col min="2309" max="2309" width="12.7109375" style="1" customWidth="1"/>
    <col min="2310" max="2310" width="2.7109375" style="1" customWidth="1"/>
    <col min="2311" max="2311" width="7.7109375" style="1" customWidth="1"/>
    <col min="2312" max="2312" width="5.85546875" style="1" customWidth="1"/>
    <col min="2313" max="2313" width="1.7109375" style="1" customWidth="1"/>
    <col min="2314" max="2314" width="10.7109375" style="1" customWidth="1"/>
    <col min="2315" max="2315" width="1.7109375" style="1" customWidth="1"/>
    <col min="2316" max="2316" width="10.7109375" style="1" customWidth="1"/>
    <col min="2317" max="2317" width="1.7109375" style="1" customWidth="1"/>
    <col min="2318" max="2318" width="10.7109375" style="1" customWidth="1"/>
    <col min="2319" max="2319" width="1.7109375" style="1" customWidth="1"/>
    <col min="2320" max="2320" width="10.7109375" style="1" customWidth="1"/>
    <col min="2321" max="2321" width="1.7109375" style="1" customWidth="1"/>
    <col min="2322" max="2322" width="0" style="1" hidden="1" customWidth="1"/>
    <col min="2323" max="2560" width="9.140625" style="1"/>
    <col min="2561" max="2562" width="3.28515625" style="1" customWidth="1"/>
    <col min="2563" max="2563" width="4.7109375" style="1" customWidth="1"/>
    <col min="2564" max="2564" width="4.28515625" style="1" customWidth="1"/>
    <col min="2565" max="2565" width="12.7109375" style="1" customWidth="1"/>
    <col min="2566" max="2566" width="2.7109375" style="1" customWidth="1"/>
    <col min="2567" max="2567" width="7.7109375" style="1" customWidth="1"/>
    <col min="2568" max="2568" width="5.85546875" style="1" customWidth="1"/>
    <col min="2569" max="2569" width="1.7109375" style="1" customWidth="1"/>
    <col min="2570" max="2570" width="10.7109375" style="1" customWidth="1"/>
    <col min="2571" max="2571" width="1.7109375" style="1" customWidth="1"/>
    <col min="2572" max="2572" width="10.7109375" style="1" customWidth="1"/>
    <col min="2573" max="2573" width="1.7109375" style="1" customWidth="1"/>
    <col min="2574" max="2574" width="10.7109375" style="1" customWidth="1"/>
    <col min="2575" max="2575" width="1.7109375" style="1" customWidth="1"/>
    <col min="2576" max="2576" width="10.7109375" style="1" customWidth="1"/>
    <col min="2577" max="2577" width="1.7109375" style="1" customWidth="1"/>
    <col min="2578" max="2578" width="0" style="1" hidden="1" customWidth="1"/>
    <col min="2579" max="2816" width="9.140625" style="1"/>
    <col min="2817" max="2818" width="3.28515625" style="1" customWidth="1"/>
    <col min="2819" max="2819" width="4.7109375" style="1" customWidth="1"/>
    <col min="2820" max="2820" width="4.28515625" style="1" customWidth="1"/>
    <col min="2821" max="2821" width="12.7109375" style="1" customWidth="1"/>
    <col min="2822" max="2822" width="2.7109375" style="1" customWidth="1"/>
    <col min="2823" max="2823" width="7.7109375" style="1" customWidth="1"/>
    <col min="2824" max="2824" width="5.85546875" style="1" customWidth="1"/>
    <col min="2825" max="2825" width="1.7109375" style="1" customWidth="1"/>
    <col min="2826" max="2826" width="10.7109375" style="1" customWidth="1"/>
    <col min="2827" max="2827" width="1.7109375" style="1" customWidth="1"/>
    <col min="2828" max="2828" width="10.7109375" style="1" customWidth="1"/>
    <col min="2829" max="2829" width="1.7109375" style="1" customWidth="1"/>
    <col min="2830" max="2830" width="10.7109375" style="1" customWidth="1"/>
    <col min="2831" max="2831" width="1.7109375" style="1" customWidth="1"/>
    <col min="2832" max="2832" width="10.7109375" style="1" customWidth="1"/>
    <col min="2833" max="2833" width="1.7109375" style="1" customWidth="1"/>
    <col min="2834" max="2834" width="0" style="1" hidden="1" customWidth="1"/>
    <col min="2835" max="3072" width="9.140625" style="1"/>
    <col min="3073" max="3074" width="3.28515625" style="1" customWidth="1"/>
    <col min="3075" max="3075" width="4.7109375" style="1" customWidth="1"/>
    <col min="3076" max="3076" width="4.28515625" style="1" customWidth="1"/>
    <col min="3077" max="3077" width="12.7109375" style="1" customWidth="1"/>
    <col min="3078" max="3078" width="2.7109375" style="1" customWidth="1"/>
    <col min="3079" max="3079" width="7.7109375" style="1" customWidth="1"/>
    <col min="3080" max="3080" width="5.85546875" style="1" customWidth="1"/>
    <col min="3081" max="3081" width="1.7109375" style="1" customWidth="1"/>
    <col min="3082" max="3082" width="10.7109375" style="1" customWidth="1"/>
    <col min="3083" max="3083" width="1.7109375" style="1" customWidth="1"/>
    <col min="3084" max="3084" width="10.7109375" style="1" customWidth="1"/>
    <col min="3085" max="3085" width="1.7109375" style="1" customWidth="1"/>
    <col min="3086" max="3086" width="10.7109375" style="1" customWidth="1"/>
    <col min="3087" max="3087" width="1.7109375" style="1" customWidth="1"/>
    <col min="3088" max="3088" width="10.7109375" style="1" customWidth="1"/>
    <col min="3089" max="3089" width="1.7109375" style="1" customWidth="1"/>
    <col min="3090" max="3090" width="0" style="1" hidden="1" customWidth="1"/>
    <col min="3091" max="3328" width="9.140625" style="1"/>
    <col min="3329" max="3330" width="3.28515625" style="1" customWidth="1"/>
    <col min="3331" max="3331" width="4.7109375" style="1" customWidth="1"/>
    <col min="3332" max="3332" width="4.28515625" style="1" customWidth="1"/>
    <col min="3333" max="3333" width="12.7109375" style="1" customWidth="1"/>
    <col min="3334" max="3334" width="2.7109375" style="1" customWidth="1"/>
    <col min="3335" max="3335" width="7.7109375" style="1" customWidth="1"/>
    <col min="3336" max="3336" width="5.85546875" style="1" customWidth="1"/>
    <col min="3337" max="3337" width="1.7109375" style="1" customWidth="1"/>
    <col min="3338" max="3338" width="10.7109375" style="1" customWidth="1"/>
    <col min="3339" max="3339" width="1.7109375" style="1" customWidth="1"/>
    <col min="3340" max="3340" width="10.7109375" style="1" customWidth="1"/>
    <col min="3341" max="3341" width="1.7109375" style="1" customWidth="1"/>
    <col min="3342" max="3342" width="10.7109375" style="1" customWidth="1"/>
    <col min="3343" max="3343" width="1.7109375" style="1" customWidth="1"/>
    <col min="3344" max="3344" width="10.7109375" style="1" customWidth="1"/>
    <col min="3345" max="3345" width="1.7109375" style="1" customWidth="1"/>
    <col min="3346" max="3346" width="0" style="1" hidden="1" customWidth="1"/>
    <col min="3347" max="3584" width="9.140625" style="1"/>
    <col min="3585" max="3586" width="3.28515625" style="1" customWidth="1"/>
    <col min="3587" max="3587" width="4.7109375" style="1" customWidth="1"/>
    <col min="3588" max="3588" width="4.28515625" style="1" customWidth="1"/>
    <col min="3589" max="3589" width="12.7109375" style="1" customWidth="1"/>
    <col min="3590" max="3590" width="2.7109375" style="1" customWidth="1"/>
    <col min="3591" max="3591" width="7.7109375" style="1" customWidth="1"/>
    <col min="3592" max="3592" width="5.85546875" style="1" customWidth="1"/>
    <col min="3593" max="3593" width="1.7109375" style="1" customWidth="1"/>
    <col min="3594" max="3594" width="10.7109375" style="1" customWidth="1"/>
    <col min="3595" max="3595" width="1.7109375" style="1" customWidth="1"/>
    <col min="3596" max="3596" width="10.7109375" style="1" customWidth="1"/>
    <col min="3597" max="3597" width="1.7109375" style="1" customWidth="1"/>
    <col min="3598" max="3598" width="10.7109375" style="1" customWidth="1"/>
    <col min="3599" max="3599" width="1.7109375" style="1" customWidth="1"/>
    <col min="3600" max="3600" width="10.7109375" style="1" customWidth="1"/>
    <col min="3601" max="3601" width="1.7109375" style="1" customWidth="1"/>
    <col min="3602" max="3602" width="0" style="1" hidden="1" customWidth="1"/>
    <col min="3603" max="3840" width="9.140625" style="1"/>
    <col min="3841" max="3842" width="3.28515625" style="1" customWidth="1"/>
    <col min="3843" max="3843" width="4.7109375" style="1" customWidth="1"/>
    <col min="3844" max="3844" width="4.28515625" style="1" customWidth="1"/>
    <col min="3845" max="3845" width="12.7109375" style="1" customWidth="1"/>
    <col min="3846" max="3846" width="2.7109375" style="1" customWidth="1"/>
    <col min="3847" max="3847" width="7.7109375" style="1" customWidth="1"/>
    <col min="3848" max="3848" width="5.85546875" style="1" customWidth="1"/>
    <col min="3849" max="3849" width="1.7109375" style="1" customWidth="1"/>
    <col min="3850" max="3850" width="10.7109375" style="1" customWidth="1"/>
    <col min="3851" max="3851" width="1.7109375" style="1" customWidth="1"/>
    <col min="3852" max="3852" width="10.7109375" style="1" customWidth="1"/>
    <col min="3853" max="3853" width="1.7109375" style="1" customWidth="1"/>
    <col min="3854" max="3854" width="10.7109375" style="1" customWidth="1"/>
    <col min="3855" max="3855" width="1.7109375" style="1" customWidth="1"/>
    <col min="3856" max="3856" width="10.7109375" style="1" customWidth="1"/>
    <col min="3857" max="3857" width="1.7109375" style="1" customWidth="1"/>
    <col min="3858" max="3858" width="0" style="1" hidden="1" customWidth="1"/>
    <col min="3859" max="4096" width="9.140625" style="1"/>
    <col min="4097" max="4098" width="3.28515625" style="1" customWidth="1"/>
    <col min="4099" max="4099" width="4.7109375" style="1" customWidth="1"/>
    <col min="4100" max="4100" width="4.28515625" style="1" customWidth="1"/>
    <col min="4101" max="4101" width="12.7109375" style="1" customWidth="1"/>
    <col min="4102" max="4102" width="2.7109375" style="1" customWidth="1"/>
    <col min="4103" max="4103" width="7.7109375" style="1" customWidth="1"/>
    <col min="4104" max="4104" width="5.85546875" style="1" customWidth="1"/>
    <col min="4105" max="4105" width="1.7109375" style="1" customWidth="1"/>
    <col min="4106" max="4106" width="10.7109375" style="1" customWidth="1"/>
    <col min="4107" max="4107" width="1.7109375" style="1" customWidth="1"/>
    <col min="4108" max="4108" width="10.7109375" style="1" customWidth="1"/>
    <col min="4109" max="4109" width="1.7109375" style="1" customWidth="1"/>
    <col min="4110" max="4110" width="10.7109375" style="1" customWidth="1"/>
    <col min="4111" max="4111" width="1.7109375" style="1" customWidth="1"/>
    <col min="4112" max="4112" width="10.7109375" style="1" customWidth="1"/>
    <col min="4113" max="4113" width="1.7109375" style="1" customWidth="1"/>
    <col min="4114" max="4114" width="0" style="1" hidden="1" customWidth="1"/>
    <col min="4115" max="4352" width="9.140625" style="1"/>
    <col min="4353" max="4354" width="3.28515625" style="1" customWidth="1"/>
    <col min="4355" max="4355" width="4.7109375" style="1" customWidth="1"/>
    <col min="4356" max="4356" width="4.28515625" style="1" customWidth="1"/>
    <col min="4357" max="4357" width="12.7109375" style="1" customWidth="1"/>
    <col min="4358" max="4358" width="2.7109375" style="1" customWidth="1"/>
    <col min="4359" max="4359" width="7.7109375" style="1" customWidth="1"/>
    <col min="4360" max="4360" width="5.85546875" style="1" customWidth="1"/>
    <col min="4361" max="4361" width="1.7109375" style="1" customWidth="1"/>
    <col min="4362" max="4362" width="10.7109375" style="1" customWidth="1"/>
    <col min="4363" max="4363" width="1.7109375" style="1" customWidth="1"/>
    <col min="4364" max="4364" width="10.7109375" style="1" customWidth="1"/>
    <col min="4365" max="4365" width="1.7109375" style="1" customWidth="1"/>
    <col min="4366" max="4366" width="10.7109375" style="1" customWidth="1"/>
    <col min="4367" max="4367" width="1.7109375" style="1" customWidth="1"/>
    <col min="4368" max="4368" width="10.7109375" style="1" customWidth="1"/>
    <col min="4369" max="4369" width="1.7109375" style="1" customWidth="1"/>
    <col min="4370" max="4370" width="0" style="1" hidden="1" customWidth="1"/>
    <col min="4371" max="4608" width="9.140625" style="1"/>
    <col min="4609" max="4610" width="3.28515625" style="1" customWidth="1"/>
    <col min="4611" max="4611" width="4.7109375" style="1" customWidth="1"/>
    <col min="4612" max="4612" width="4.28515625" style="1" customWidth="1"/>
    <col min="4613" max="4613" width="12.7109375" style="1" customWidth="1"/>
    <col min="4614" max="4614" width="2.7109375" style="1" customWidth="1"/>
    <col min="4615" max="4615" width="7.7109375" style="1" customWidth="1"/>
    <col min="4616" max="4616" width="5.85546875" style="1" customWidth="1"/>
    <col min="4617" max="4617" width="1.7109375" style="1" customWidth="1"/>
    <col min="4618" max="4618" width="10.7109375" style="1" customWidth="1"/>
    <col min="4619" max="4619" width="1.7109375" style="1" customWidth="1"/>
    <col min="4620" max="4620" width="10.7109375" style="1" customWidth="1"/>
    <col min="4621" max="4621" width="1.7109375" style="1" customWidth="1"/>
    <col min="4622" max="4622" width="10.7109375" style="1" customWidth="1"/>
    <col min="4623" max="4623" width="1.7109375" style="1" customWidth="1"/>
    <col min="4624" max="4624" width="10.7109375" style="1" customWidth="1"/>
    <col min="4625" max="4625" width="1.7109375" style="1" customWidth="1"/>
    <col min="4626" max="4626" width="0" style="1" hidden="1" customWidth="1"/>
    <col min="4627" max="4864" width="9.140625" style="1"/>
    <col min="4865" max="4866" width="3.28515625" style="1" customWidth="1"/>
    <col min="4867" max="4867" width="4.7109375" style="1" customWidth="1"/>
    <col min="4868" max="4868" width="4.28515625" style="1" customWidth="1"/>
    <col min="4869" max="4869" width="12.7109375" style="1" customWidth="1"/>
    <col min="4870" max="4870" width="2.7109375" style="1" customWidth="1"/>
    <col min="4871" max="4871" width="7.7109375" style="1" customWidth="1"/>
    <col min="4872" max="4872" width="5.85546875" style="1" customWidth="1"/>
    <col min="4873" max="4873" width="1.7109375" style="1" customWidth="1"/>
    <col min="4874" max="4874" width="10.7109375" style="1" customWidth="1"/>
    <col min="4875" max="4875" width="1.7109375" style="1" customWidth="1"/>
    <col min="4876" max="4876" width="10.7109375" style="1" customWidth="1"/>
    <col min="4877" max="4877" width="1.7109375" style="1" customWidth="1"/>
    <col min="4878" max="4878" width="10.7109375" style="1" customWidth="1"/>
    <col min="4879" max="4879" width="1.7109375" style="1" customWidth="1"/>
    <col min="4880" max="4880" width="10.7109375" style="1" customWidth="1"/>
    <col min="4881" max="4881" width="1.7109375" style="1" customWidth="1"/>
    <col min="4882" max="4882" width="0" style="1" hidden="1" customWidth="1"/>
    <col min="4883" max="5120" width="9.140625" style="1"/>
    <col min="5121" max="5122" width="3.28515625" style="1" customWidth="1"/>
    <col min="5123" max="5123" width="4.7109375" style="1" customWidth="1"/>
    <col min="5124" max="5124" width="4.28515625" style="1" customWidth="1"/>
    <col min="5125" max="5125" width="12.7109375" style="1" customWidth="1"/>
    <col min="5126" max="5126" width="2.7109375" style="1" customWidth="1"/>
    <col min="5127" max="5127" width="7.7109375" style="1" customWidth="1"/>
    <col min="5128" max="5128" width="5.85546875" style="1" customWidth="1"/>
    <col min="5129" max="5129" width="1.7109375" style="1" customWidth="1"/>
    <col min="5130" max="5130" width="10.7109375" style="1" customWidth="1"/>
    <col min="5131" max="5131" width="1.7109375" style="1" customWidth="1"/>
    <col min="5132" max="5132" width="10.7109375" style="1" customWidth="1"/>
    <col min="5133" max="5133" width="1.7109375" style="1" customWidth="1"/>
    <col min="5134" max="5134" width="10.7109375" style="1" customWidth="1"/>
    <col min="5135" max="5135" width="1.7109375" style="1" customWidth="1"/>
    <col min="5136" max="5136" width="10.7109375" style="1" customWidth="1"/>
    <col min="5137" max="5137" width="1.7109375" style="1" customWidth="1"/>
    <col min="5138" max="5138" width="0" style="1" hidden="1" customWidth="1"/>
    <col min="5139" max="5376" width="9.140625" style="1"/>
    <col min="5377" max="5378" width="3.28515625" style="1" customWidth="1"/>
    <col min="5379" max="5379" width="4.7109375" style="1" customWidth="1"/>
    <col min="5380" max="5380" width="4.28515625" style="1" customWidth="1"/>
    <col min="5381" max="5381" width="12.7109375" style="1" customWidth="1"/>
    <col min="5382" max="5382" width="2.7109375" style="1" customWidth="1"/>
    <col min="5383" max="5383" width="7.7109375" style="1" customWidth="1"/>
    <col min="5384" max="5384" width="5.85546875" style="1" customWidth="1"/>
    <col min="5385" max="5385" width="1.7109375" style="1" customWidth="1"/>
    <col min="5386" max="5386" width="10.7109375" style="1" customWidth="1"/>
    <col min="5387" max="5387" width="1.7109375" style="1" customWidth="1"/>
    <col min="5388" max="5388" width="10.7109375" style="1" customWidth="1"/>
    <col min="5389" max="5389" width="1.7109375" style="1" customWidth="1"/>
    <col min="5390" max="5390" width="10.7109375" style="1" customWidth="1"/>
    <col min="5391" max="5391" width="1.7109375" style="1" customWidth="1"/>
    <col min="5392" max="5392" width="10.7109375" style="1" customWidth="1"/>
    <col min="5393" max="5393" width="1.7109375" style="1" customWidth="1"/>
    <col min="5394" max="5394" width="0" style="1" hidden="1" customWidth="1"/>
    <col min="5395" max="5632" width="9.140625" style="1"/>
    <col min="5633" max="5634" width="3.28515625" style="1" customWidth="1"/>
    <col min="5635" max="5635" width="4.7109375" style="1" customWidth="1"/>
    <col min="5636" max="5636" width="4.28515625" style="1" customWidth="1"/>
    <col min="5637" max="5637" width="12.7109375" style="1" customWidth="1"/>
    <col min="5638" max="5638" width="2.7109375" style="1" customWidth="1"/>
    <col min="5639" max="5639" width="7.7109375" style="1" customWidth="1"/>
    <col min="5640" max="5640" width="5.85546875" style="1" customWidth="1"/>
    <col min="5641" max="5641" width="1.7109375" style="1" customWidth="1"/>
    <col min="5642" max="5642" width="10.7109375" style="1" customWidth="1"/>
    <col min="5643" max="5643" width="1.7109375" style="1" customWidth="1"/>
    <col min="5644" max="5644" width="10.7109375" style="1" customWidth="1"/>
    <col min="5645" max="5645" width="1.7109375" style="1" customWidth="1"/>
    <col min="5646" max="5646" width="10.7109375" style="1" customWidth="1"/>
    <col min="5647" max="5647" width="1.7109375" style="1" customWidth="1"/>
    <col min="5648" max="5648" width="10.7109375" style="1" customWidth="1"/>
    <col min="5649" max="5649" width="1.7109375" style="1" customWidth="1"/>
    <col min="5650" max="5650" width="0" style="1" hidden="1" customWidth="1"/>
    <col min="5651" max="5888" width="9.140625" style="1"/>
    <col min="5889" max="5890" width="3.28515625" style="1" customWidth="1"/>
    <col min="5891" max="5891" width="4.7109375" style="1" customWidth="1"/>
    <col min="5892" max="5892" width="4.28515625" style="1" customWidth="1"/>
    <col min="5893" max="5893" width="12.7109375" style="1" customWidth="1"/>
    <col min="5894" max="5894" width="2.7109375" style="1" customWidth="1"/>
    <col min="5895" max="5895" width="7.7109375" style="1" customWidth="1"/>
    <col min="5896" max="5896" width="5.85546875" style="1" customWidth="1"/>
    <col min="5897" max="5897" width="1.7109375" style="1" customWidth="1"/>
    <col min="5898" max="5898" width="10.7109375" style="1" customWidth="1"/>
    <col min="5899" max="5899" width="1.7109375" style="1" customWidth="1"/>
    <col min="5900" max="5900" width="10.7109375" style="1" customWidth="1"/>
    <col min="5901" max="5901" width="1.7109375" style="1" customWidth="1"/>
    <col min="5902" max="5902" width="10.7109375" style="1" customWidth="1"/>
    <col min="5903" max="5903" width="1.7109375" style="1" customWidth="1"/>
    <col min="5904" max="5904" width="10.7109375" style="1" customWidth="1"/>
    <col min="5905" max="5905" width="1.7109375" style="1" customWidth="1"/>
    <col min="5906" max="5906" width="0" style="1" hidden="1" customWidth="1"/>
    <col min="5907" max="6144" width="9.140625" style="1"/>
    <col min="6145" max="6146" width="3.28515625" style="1" customWidth="1"/>
    <col min="6147" max="6147" width="4.7109375" style="1" customWidth="1"/>
    <col min="6148" max="6148" width="4.28515625" style="1" customWidth="1"/>
    <col min="6149" max="6149" width="12.7109375" style="1" customWidth="1"/>
    <col min="6150" max="6150" width="2.7109375" style="1" customWidth="1"/>
    <col min="6151" max="6151" width="7.7109375" style="1" customWidth="1"/>
    <col min="6152" max="6152" width="5.85546875" style="1" customWidth="1"/>
    <col min="6153" max="6153" width="1.7109375" style="1" customWidth="1"/>
    <col min="6154" max="6154" width="10.7109375" style="1" customWidth="1"/>
    <col min="6155" max="6155" width="1.7109375" style="1" customWidth="1"/>
    <col min="6156" max="6156" width="10.7109375" style="1" customWidth="1"/>
    <col min="6157" max="6157" width="1.7109375" style="1" customWidth="1"/>
    <col min="6158" max="6158" width="10.7109375" style="1" customWidth="1"/>
    <col min="6159" max="6159" width="1.7109375" style="1" customWidth="1"/>
    <col min="6160" max="6160" width="10.7109375" style="1" customWidth="1"/>
    <col min="6161" max="6161" width="1.7109375" style="1" customWidth="1"/>
    <col min="6162" max="6162" width="0" style="1" hidden="1" customWidth="1"/>
    <col min="6163" max="6400" width="9.140625" style="1"/>
    <col min="6401" max="6402" width="3.28515625" style="1" customWidth="1"/>
    <col min="6403" max="6403" width="4.7109375" style="1" customWidth="1"/>
    <col min="6404" max="6404" width="4.28515625" style="1" customWidth="1"/>
    <col min="6405" max="6405" width="12.7109375" style="1" customWidth="1"/>
    <col min="6406" max="6406" width="2.7109375" style="1" customWidth="1"/>
    <col min="6407" max="6407" width="7.7109375" style="1" customWidth="1"/>
    <col min="6408" max="6408" width="5.85546875" style="1" customWidth="1"/>
    <col min="6409" max="6409" width="1.7109375" style="1" customWidth="1"/>
    <col min="6410" max="6410" width="10.7109375" style="1" customWidth="1"/>
    <col min="6411" max="6411" width="1.7109375" style="1" customWidth="1"/>
    <col min="6412" max="6412" width="10.7109375" style="1" customWidth="1"/>
    <col min="6413" max="6413" width="1.7109375" style="1" customWidth="1"/>
    <col min="6414" max="6414" width="10.7109375" style="1" customWidth="1"/>
    <col min="6415" max="6415" width="1.7109375" style="1" customWidth="1"/>
    <col min="6416" max="6416" width="10.7109375" style="1" customWidth="1"/>
    <col min="6417" max="6417" width="1.7109375" style="1" customWidth="1"/>
    <col min="6418" max="6418" width="0" style="1" hidden="1" customWidth="1"/>
    <col min="6419" max="6656" width="9.140625" style="1"/>
    <col min="6657" max="6658" width="3.28515625" style="1" customWidth="1"/>
    <col min="6659" max="6659" width="4.7109375" style="1" customWidth="1"/>
    <col min="6660" max="6660" width="4.28515625" style="1" customWidth="1"/>
    <col min="6661" max="6661" width="12.7109375" style="1" customWidth="1"/>
    <col min="6662" max="6662" width="2.7109375" style="1" customWidth="1"/>
    <col min="6663" max="6663" width="7.7109375" style="1" customWidth="1"/>
    <col min="6664" max="6664" width="5.85546875" style="1" customWidth="1"/>
    <col min="6665" max="6665" width="1.7109375" style="1" customWidth="1"/>
    <col min="6666" max="6666" width="10.7109375" style="1" customWidth="1"/>
    <col min="6667" max="6667" width="1.7109375" style="1" customWidth="1"/>
    <col min="6668" max="6668" width="10.7109375" style="1" customWidth="1"/>
    <col min="6669" max="6669" width="1.7109375" style="1" customWidth="1"/>
    <col min="6670" max="6670" width="10.7109375" style="1" customWidth="1"/>
    <col min="6671" max="6671" width="1.7109375" style="1" customWidth="1"/>
    <col min="6672" max="6672" width="10.7109375" style="1" customWidth="1"/>
    <col min="6673" max="6673" width="1.7109375" style="1" customWidth="1"/>
    <col min="6674" max="6674" width="0" style="1" hidden="1" customWidth="1"/>
    <col min="6675" max="6912" width="9.140625" style="1"/>
    <col min="6913" max="6914" width="3.28515625" style="1" customWidth="1"/>
    <col min="6915" max="6915" width="4.7109375" style="1" customWidth="1"/>
    <col min="6916" max="6916" width="4.28515625" style="1" customWidth="1"/>
    <col min="6917" max="6917" width="12.7109375" style="1" customWidth="1"/>
    <col min="6918" max="6918" width="2.7109375" style="1" customWidth="1"/>
    <col min="6919" max="6919" width="7.7109375" style="1" customWidth="1"/>
    <col min="6920" max="6920" width="5.85546875" style="1" customWidth="1"/>
    <col min="6921" max="6921" width="1.7109375" style="1" customWidth="1"/>
    <col min="6922" max="6922" width="10.7109375" style="1" customWidth="1"/>
    <col min="6923" max="6923" width="1.7109375" style="1" customWidth="1"/>
    <col min="6924" max="6924" width="10.7109375" style="1" customWidth="1"/>
    <col min="6925" max="6925" width="1.7109375" style="1" customWidth="1"/>
    <col min="6926" max="6926" width="10.7109375" style="1" customWidth="1"/>
    <col min="6927" max="6927" width="1.7109375" style="1" customWidth="1"/>
    <col min="6928" max="6928" width="10.7109375" style="1" customWidth="1"/>
    <col min="6929" max="6929" width="1.7109375" style="1" customWidth="1"/>
    <col min="6930" max="6930" width="0" style="1" hidden="1" customWidth="1"/>
    <col min="6931" max="7168" width="9.140625" style="1"/>
    <col min="7169" max="7170" width="3.28515625" style="1" customWidth="1"/>
    <col min="7171" max="7171" width="4.7109375" style="1" customWidth="1"/>
    <col min="7172" max="7172" width="4.28515625" style="1" customWidth="1"/>
    <col min="7173" max="7173" width="12.7109375" style="1" customWidth="1"/>
    <col min="7174" max="7174" width="2.7109375" style="1" customWidth="1"/>
    <col min="7175" max="7175" width="7.7109375" style="1" customWidth="1"/>
    <col min="7176" max="7176" width="5.85546875" style="1" customWidth="1"/>
    <col min="7177" max="7177" width="1.7109375" style="1" customWidth="1"/>
    <col min="7178" max="7178" width="10.7109375" style="1" customWidth="1"/>
    <col min="7179" max="7179" width="1.7109375" style="1" customWidth="1"/>
    <col min="7180" max="7180" width="10.7109375" style="1" customWidth="1"/>
    <col min="7181" max="7181" width="1.7109375" style="1" customWidth="1"/>
    <col min="7182" max="7182" width="10.7109375" style="1" customWidth="1"/>
    <col min="7183" max="7183" width="1.7109375" style="1" customWidth="1"/>
    <col min="7184" max="7184" width="10.7109375" style="1" customWidth="1"/>
    <col min="7185" max="7185" width="1.7109375" style="1" customWidth="1"/>
    <col min="7186" max="7186" width="0" style="1" hidden="1" customWidth="1"/>
    <col min="7187" max="7424" width="9.140625" style="1"/>
    <col min="7425" max="7426" width="3.28515625" style="1" customWidth="1"/>
    <col min="7427" max="7427" width="4.7109375" style="1" customWidth="1"/>
    <col min="7428" max="7428" width="4.28515625" style="1" customWidth="1"/>
    <col min="7429" max="7429" width="12.7109375" style="1" customWidth="1"/>
    <col min="7430" max="7430" width="2.7109375" style="1" customWidth="1"/>
    <col min="7431" max="7431" width="7.7109375" style="1" customWidth="1"/>
    <col min="7432" max="7432" width="5.85546875" style="1" customWidth="1"/>
    <col min="7433" max="7433" width="1.7109375" style="1" customWidth="1"/>
    <col min="7434" max="7434" width="10.7109375" style="1" customWidth="1"/>
    <col min="7435" max="7435" width="1.7109375" style="1" customWidth="1"/>
    <col min="7436" max="7436" width="10.7109375" style="1" customWidth="1"/>
    <col min="7437" max="7437" width="1.7109375" style="1" customWidth="1"/>
    <col min="7438" max="7438" width="10.7109375" style="1" customWidth="1"/>
    <col min="7439" max="7439" width="1.7109375" style="1" customWidth="1"/>
    <col min="7440" max="7440" width="10.7109375" style="1" customWidth="1"/>
    <col min="7441" max="7441" width="1.7109375" style="1" customWidth="1"/>
    <col min="7442" max="7442" width="0" style="1" hidden="1" customWidth="1"/>
    <col min="7443" max="7680" width="9.140625" style="1"/>
    <col min="7681" max="7682" width="3.28515625" style="1" customWidth="1"/>
    <col min="7683" max="7683" width="4.7109375" style="1" customWidth="1"/>
    <col min="7684" max="7684" width="4.28515625" style="1" customWidth="1"/>
    <col min="7685" max="7685" width="12.7109375" style="1" customWidth="1"/>
    <col min="7686" max="7686" width="2.7109375" style="1" customWidth="1"/>
    <col min="7687" max="7687" width="7.7109375" style="1" customWidth="1"/>
    <col min="7688" max="7688" width="5.85546875" style="1" customWidth="1"/>
    <col min="7689" max="7689" width="1.7109375" style="1" customWidth="1"/>
    <col min="7690" max="7690" width="10.7109375" style="1" customWidth="1"/>
    <col min="7691" max="7691" width="1.7109375" style="1" customWidth="1"/>
    <col min="7692" max="7692" width="10.7109375" style="1" customWidth="1"/>
    <col min="7693" max="7693" width="1.7109375" style="1" customWidth="1"/>
    <col min="7694" max="7694" width="10.7109375" style="1" customWidth="1"/>
    <col min="7695" max="7695" width="1.7109375" style="1" customWidth="1"/>
    <col min="7696" max="7696" width="10.7109375" style="1" customWidth="1"/>
    <col min="7697" max="7697" width="1.7109375" style="1" customWidth="1"/>
    <col min="7698" max="7698" width="0" style="1" hidden="1" customWidth="1"/>
    <col min="7699" max="7936" width="9.140625" style="1"/>
    <col min="7937" max="7938" width="3.28515625" style="1" customWidth="1"/>
    <col min="7939" max="7939" width="4.7109375" style="1" customWidth="1"/>
    <col min="7940" max="7940" width="4.28515625" style="1" customWidth="1"/>
    <col min="7941" max="7941" width="12.7109375" style="1" customWidth="1"/>
    <col min="7942" max="7942" width="2.7109375" style="1" customWidth="1"/>
    <col min="7943" max="7943" width="7.7109375" style="1" customWidth="1"/>
    <col min="7944" max="7944" width="5.85546875" style="1" customWidth="1"/>
    <col min="7945" max="7945" width="1.7109375" style="1" customWidth="1"/>
    <col min="7946" max="7946" width="10.7109375" style="1" customWidth="1"/>
    <col min="7947" max="7947" width="1.7109375" style="1" customWidth="1"/>
    <col min="7948" max="7948" width="10.7109375" style="1" customWidth="1"/>
    <col min="7949" max="7949" width="1.7109375" style="1" customWidth="1"/>
    <col min="7950" max="7950" width="10.7109375" style="1" customWidth="1"/>
    <col min="7951" max="7951" width="1.7109375" style="1" customWidth="1"/>
    <col min="7952" max="7952" width="10.7109375" style="1" customWidth="1"/>
    <col min="7953" max="7953" width="1.7109375" style="1" customWidth="1"/>
    <col min="7954" max="7954" width="0" style="1" hidden="1" customWidth="1"/>
    <col min="7955" max="8192" width="9.140625" style="1"/>
    <col min="8193" max="8194" width="3.28515625" style="1" customWidth="1"/>
    <col min="8195" max="8195" width="4.7109375" style="1" customWidth="1"/>
    <col min="8196" max="8196" width="4.28515625" style="1" customWidth="1"/>
    <col min="8197" max="8197" width="12.7109375" style="1" customWidth="1"/>
    <col min="8198" max="8198" width="2.7109375" style="1" customWidth="1"/>
    <col min="8199" max="8199" width="7.7109375" style="1" customWidth="1"/>
    <col min="8200" max="8200" width="5.85546875" style="1" customWidth="1"/>
    <col min="8201" max="8201" width="1.7109375" style="1" customWidth="1"/>
    <col min="8202" max="8202" width="10.7109375" style="1" customWidth="1"/>
    <col min="8203" max="8203" width="1.7109375" style="1" customWidth="1"/>
    <col min="8204" max="8204" width="10.7109375" style="1" customWidth="1"/>
    <col min="8205" max="8205" width="1.7109375" style="1" customWidth="1"/>
    <col min="8206" max="8206" width="10.7109375" style="1" customWidth="1"/>
    <col min="8207" max="8207" width="1.7109375" style="1" customWidth="1"/>
    <col min="8208" max="8208" width="10.7109375" style="1" customWidth="1"/>
    <col min="8209" max="8209" width="1.7109375" style="1" customWidth="1"/>
    <col min="8210" max="8210" width="0" style="1" hidden="1" customWidth="1"/>
    <col min="8211" max="8448" width="9.140625" style="1"/>
    <col min="8449" max="8450" width="3.28515625" style="1" customWidth="1"/>
    <col min="8451" max="8451" width="4.7109375" style="1" customWidth="1"/>
    <col min="8452" max="8452" width="4.28515625" style="1" customWidth="1"/>
    <col min="8453" max="8453" width="12.7109375" style="1" customWidth="1"/>
    <col min="8454" max="8454" width="2.7109375" style="1" customWidth="1"/>
    <col min="8455" max="8455" width="7.7109375" style="1" customWidth="1"/>
    <col min="8456" max="8456" width="5.85546875" style="1" customWidth="1"/>
    <col min="8457" max="8457" width="1.7109375" style="1" customWidth="1"/>
    <col min="8458" max="8458" width="10.7109375" style="1" customWidth="1"/>
    <col min="8459" max="8459" width="1.7109375" style="1" customWidth="1"/>
    <col min="8460" max="8460" width="10.7109375" style="1" customWidth="1"/>
    <col min="8461" max="8461" width="1.7109375" style="1" customWidth="1"/>
    <col min="8462" max="8462" width="10.7109375" style="1" customWidth="1"/>
    <col min="8463" max="8463" width="1.7109375" style="1" customWidth="1"/>
    <col min="8464" max="8464" width="10.7109375" style="1" customWidth="1"/>
    <col min="8465" max="8465" width="1.7109375" style="1" customWidth="1"/>
    <col min="8466" max="8466" width="0" style="1" hidden="1" customWidth="1"/>
    <col min="8467" max="8704" width="9.140625" style="1"/>
    <col min="8705" max="8706" width="3.28515625" style="1" customWidth="1"/>
    <col min="8707" max="8707" width="4.7109375" style="1" customWidth="1"/>
    <col min="8708" max="8708" width="4.28515625" style="1" customWidth="1"/>
    <col min="8709" max="8709" width="12.7109375" style="1" customWidth="1"/>
    <col min="8710" max="8710" width="2.7109375" style="1" customWidth="1"/>
    <col min="8711" max="8711" width="7.7109375" style="1" customWidth="1"/>
    <col min="8712" max="8712" width="5.85546875" style="1" customWidth="1"/>
    <col min="8713" max="8713" width="1.7109375" style="1" customWidth="1"/>
    <col min="8714" max="8714" width="10.7109375" style="1" customWidth="1"/>
    <col min="8715" max="8715" width="1.7109375" style="1" customWidth="1"/>
    <col min="8716" max="8716" width="10.7109375" style="1" customWidth="1"/>
    <col min="8717" max="8717" width="1.7109375" style="1" customWidth="1"/>
    <col min="8718" max="8718" width="10.7109375" style="1" customWidth="1"/>
    <col min="8719" max="8719" width="1.7109375" style="1" customWidth="1"/>
    <col min="8720" max="8720" width="10.7109375" style="1" customWidth="1"/>
    <col min="8721" max="8721" width="1.7109375" style="1" customWidth="1"/>
    <col min="8722" max="8722" width="0" style="1" hidden="1" customWidth="1"/>
    <col min="8723" max="8960" width="9.140625" style="1"/>
    <col min="8961" max="8962" width="3.28515625" style="1" customWidth="1"/>
    <col min="8963" max="8963" width="4.7109375" style="1" customWidth="1"/>
    <col min="8964" max="8964" width="4.28515625" style="1" customWidth="1"/>
    <col min="8965" max="8965" width="12.7109375" style="1" customWidth="1"/>
    <col min="8966" max="8966" width="2.7109375" style="1" customWidth="1"/>
    <col min="8967" max="8967" width="7.7109375" style="1" customWidth="1"/>
    <col min="8968" max="8968" width="5.85546875" style="1" customWidth="1"/>
    <col min="8969" max="8969" width="1.7109375" style="1" customWidth="1"/>
    <col min="8970" max="8970" width="10.7109375" style="1" customWidth="1"/>
    <col min="8971" max="8971" width="1.7109375" style="1" customWidth="1"/>
    <col min="8972" max="8972" width="10.7109375" style="1" customWidth="1"/>
    <col min="8973" max="8973" width="1.7109375" style="1" customWidth="1"/>
    <col min="8974" max="8974" width="10.7109375" style="1" customWidth="1"/>
    <col min="8975" max="8975" width="1.7109375" style="1" customWidth="1"/>
    <col min="8976" max="8976" width="10.7109375" style="1" customWidth="1"/>
    <col min="8977" max="8977" width="1.7109375" style="1" customWidth="1"/>
    <col min="8978" max="8978" width="0" style="1" hidden="1" customWidth="1"/>
    <col min="8979" max="9216" width="9.140625" style="1"/>
    <col min="9217" max="9218" width="3.28515625" style="1" customWidth="1"/>
    <col min="9219" max="9219" width="4.7109375" style="1" customWidth="1"/>
    <col min="9220" max="9220" width="4.28515625" style="1" customWidth="1"/>
    <col min="9221" max="9221" width="12.7109375" style="1" customWidth="1"/>
    <col min="9222" max="9222" width="2.7109375" style="1" customWidth="1"/>
    <col min="9223" max="9223" width="7.7109375" style="1" customWidth="1"/>
    <col min="9224" max="9224" width="5.85546875" style="1" customWidth="1"/>
    <col min="9225" max="9225" width="1.7109375" style="1" customWidth="1"/>
    <col min="9226" max="9226" width="10.7109375" style="1" customWidth="1"/>
    <col min="9227" max="9227" width="1.7109375" style="1" customWidth="1"/>
    <col min="9228" max="9228" width="10.7109375" style="1" customWidth="1"/>
    <col min="9229" max="9229" width="1.7109375" style="1" customWidth="1"/>
    <col min="9230" max="9230" width="10.7109375" style="1" customWidth="1"/>
    <col min="9231" max="9231" width="1.7109375" style="1" customWidth="1"/>
    <col min="9232" max="9232" width="10.7109375" style="1" customWidth="1"/>
    <col min="9233" max="9233" width="1.7109375" style="1" customWidth="1"/>
    <col min="9234" max="9234" width="0" style="1" hidden="1" customWidth="1"/>
    <col min="9235" max="9472" width="9.140625" style="1"/>
    <col min="9473" max="9474" width="3.28515625" style="1" customWidth="1"/>
    <col min="9475" max="9475" width="4.7109375" style="1" customWidth="1"/>
    <col min="9476" max="9476" width="4.28515625" style="1" customWidth="1"/>
    <col min="9477" max="9477" width="12.7109375" style="1" customWidth="1"/>
    <col min="9478" max="9478" width="2.7109375" style="1" customWidth="1"/>
    <col min="9479" max="9479" width="7.7109375" style="1" customWidth="1"/>
    <col min="9480" max="9480" width="5.85546875" style="1" customWidth="1"/>
    <col min="9481" max="9481" width="1.7109375" style="1" customWidth="1"/>
    <col min="9482" max="9482" width="10.7109375" style="1" customWidth="1"/>
    <col min="9483" max="9483" width="1.7109375" style="1" customWidth="1"/>
    <col min="9484" max="9484" width="10.7109375" style="1" customWidth="1"/>
    <col min="9485" max="9485" width="1.7109375" style="1" customWidth="1"/>
    <col min="9486" max="9486" width="10.7109375" style="1" customWidth="1"/>
    <col min="9487" max="9487" width="1.7109375" style="1" customWidth="1"/>
    <col min="9488" max="9488" width="10.7109375" style="1" customWidth="1"/>
    <col min="9489" max="9489" width="1.7109375" style="1" customWidth="1"/>
    <col min="9490" max="9490" width="0" style="1" hidden="1" customWidth="1"/>
    <col min="9491" max="9728" width="9.140625" style="1"/>
    <col min="9729" max="9730" width="3.28515625" style="1" customWidth="1"/>
    <col min="9731" max="9731" width="4.7109375" style="1" customWidth="1"/>
    <col min="9732" max="9732" width="4.28515625" style="1" customWidth="1"/>
    <col min="9733" max="9733" width="12.7109375" style="1" customWidth="1"/>
    <col min="9734" max="9734" width="2.7109375" style="1" customWidth="1"/>
    <col min="9735" max="9735" width="7.7109375" style="1" customWidth="1"/>
    <col min="9736" max="9736" width="5.85546875" style="1" customWidth="1"/>
    <col min="9737" max="9737" width="1.7109375" style="1" customWidth="1"/>
    <col min="9738" max="9738" width="10.7109375" style="1" customWidth="1"/>
    <col min="9739" max="9739" width="1.7109375" style="1" customWidth="1"/>
    <col min="9740" max="9740" width="10.7109375" style="1" customWidth="1"/>
    <col min="9741" max="9741" width="1.7109375" style="1" customWidth="1"/>
    <col min="9742" max="9742" width="10.7109375" style="1" customWidth="1"/>
    <col min="9743" max="9743" width="1.7109375" style="1" customWidth="1"/>
    <col min="9744" max="9744" width="10.7109375" style="1" customWidth="1"/>
    <col min="9745" max="9745" width="1.7109375" style="1" customWidth="1"/>
    <col min="9746" max="9746" width="0" style="1" hidden="1" customWidth="1"/>
    <col min="9747" max="9984" width="9.140625" style="1"/>
    <col min="9985" max="9986" width="3.28515625" style="1" customWidth="1"/>
    <col min="9987" max="9987" width="4.7109375" style="1" customWidth="1"/>
    <col min="9988" max="9988" width="4.28515625" style="1" customWidth="1"/>
    <col min="9989" max="9989" width="12.7109375" style="1" customWidth="1"/>
    <col min="9990" max="9990" width="2.7109375" style="1" customWidth="1"/>
    <col min="9991" max="9991" width="7.7109375" style="1" customWidth="1"/>
    <col min="9992" max="9992" width="5.85546875" style="1" customWidth="1"/>
    <col min="9993" max="9993" width="1.7109375" style="1" customWidth="1"/>
    <col min="9994" max="9994" width="10.7109375" style="1" customWidth="1"/>
    <col min="9995" max="9995" width="1.7109375" style="1" customWidth="1"/>
    <col min="9996" max="9996" width="10.7109375" style="1" customWidth="1"/>
    <col min="9997" max="9997" width="1.7109375" style="1" customWidth="1"/>
    <col min="9998" max="9998" width="10.7109375" style="1" customWidth="1"/>
    <col min="9999" max="9999" width="1.7109375" style="1" customWidth="1"/>
    <col min="10000" max="10000" width="10.7109375" style="1" customWidth="1"/>
    <col min="10001" max="10001" width="1.7109375" style="1" customWidth="1"/>
    <col min="10002" max="10002" width="0" style="1" hidden="1" customWidth="1"/>
    <col min="10003" max="10240" width="9.140625" style="1"/>
    <col min="10241" max="10242" width="3.28515625" style="1" customWidth="1"/>
    <col min="10243" max="10243" width="4.7109375" style="1" customWidth="1"/>
    <col min="10244" max="10244" width="4.28515625" style="1" customWidth="1"/>
    <col min="10245" max="10245" width="12.7109375" style="1" customWidth="1"/>
    <col min="10246" max="10246" width="2.7109375" style="1" customWidth="1"/>
    <col min="10247" max="10247" width="7.7109375" style="1" customWidth="1"/>
    <col min="10248" max="10248" width="5.85546875" style="1" customWidth="1"/>
    <col min="10249" max="10249" width="1.7109375" style="1" customWidth="1"/>
    <col min="10250" max="10250" width="10.7109375" style="1" customWidth="1"/>
    <col min="10251" max="10251" width="1.7109375" style="1" customWidth="1"/>
    <col min="10252" max="10252" width="10.7109375" style="1" customWidth="1"/>
    <col min="10253" max="10253" width="1.7109375" style="1" customWidth="1"/>
    <col min="10254" max="10254" width="10.7109375" style="1" customWidth="1"/>
    <col min="10255" max="10255" width="1.7109375" style="1" customWidth="1"/>
    <col min="10256" max="10256" width="10.7109375" style="1" customWidth="1"/>
    <col min="10257" max="10257" width="1.7109375" style="1" customWidth="1"/>
    <col min="10258" max="10258" width="0" style="1" hidden="1" customWidth="1"/>
    <col min="10259" max="10496" width="9.140625" style="1"/>
    <col min="10497" max="10498" width="3.28515625" style="1" customWidth="1"/>
    <col min="10499" max="10499" width="4.7109375" style="1" customWidth="1"/>
    <col min="10500" max="10500" width="4.28515625" style="1" customWidth="1"/>
    <col min="10501" max="10501" width="12.7109375" style="1" customWidth="1"/>
    <col min="10502" max="10502" width="2.7109375" style="1" customWidth="1"/>
    <col min="10503" max="10503" width="7.7109375" style="1" customWidth="1"/>
    <col min="10504" max="10504" width="5.85546875" style="1" customWidth="1"/>
    <col min="10505" max="10505" width="1.7109375" style="1" customWidth="1"/>
    <col min="10506" max="10506" width="10.7109375" style="1" customWidth="1"/>
    <col min="10507" max="10507" width="1.7109375" style="1" customWidth="1"/>
    <col min="10508" max="10508" width="10.7109375" style="1" customWidth="1"/>
    <col min="10509" max="10509" width="1.7109375" style="1" customWidth="1"/>
    <col min="10510" max="10510" width="10.7109375" style="1" customWidth="1"/>
    <col min="10511" max="10511" width="1.7109375" style="1" customWidth="1"/>
    <col min="10512" max="10512" width="10.7109375" style="1" customWidth="1"/>
    <col min="10513" max="10513" width="1.7109375" style="1" customWidth="1"/>
    <col min="10514" max="10514" width="0" style="1" hidden="1" customWidth="1"/>
    <col min="10515" max="10752" width="9.140625" style="1"/>
    <col min="10753" max="10754" width="3.28515625" style="1" customWidth="1"/>
    <col min="10755" max="10755" width="4.7109375" style="1" customWidth="1"/>
    <col min="10756" max="10756" width="4.28515625" style="1" customWidth="1"/>
    <col min="10757" max="10757" width="12.7109375" style="1" customWidth="1"/>
    <col min="10758" max="10758" width="2.7109375" style="1" customWidth="1"/>
    <col min="10759" max="10759" width="7.7109375" style="1" customWidth="1"/>
    <col min="10760" max="10760" width="5.85546875" style="1" customWidth="1"/>
    <col min="10761" max="10761" width="1.7109375" style="1" customWidth="1"/>
    <col min="10762" max="10762" width="10.7109375" style="1" customWidth="1"/>
    <col min="10763" max="10763" width="1.7109375" style="1" customWidth="1"/>
    <col min="10764" max="10764" width="10.7109375" style="1" customWidth="1"/>
    <col min="10765" max="10765" width="1.7109375" style="1" customWidth="1"/>
    <col min="10766" max="10766" width="10.7109375" style="1" customWidth="1"/>
    <col min="10767" max="10767" width="1.7109375" style="1" customWidth="1"/>
    <col min="10768" max="10768" width="10.7109375" style="1" customWidth="1"/>
    <col min="10769" max="10769" width="1.7109375" style="1" customWidth="1"/>
    <col min="10770" max="10770" width="0" style="1" hidden="1" customWidth="1"/>
    <col min="10771" max="11008" width="9.140625" style="1"/>
    <col min="11009" max="11010" width="3.28515625" style="1" customWidth="1"/>
    <col min="11011" max="11011" width="4.7109375" style="1" customWidth="1"/>
    <col min="11012" max="11012" width="4.28515625" style="1" customWidth="1"/>
    <col min="11013" max="11013" width="12.7109375" style="1" customWidth="1"/>
    <col min="11014" max="11014" width="2.7109375" style="1" customWidth="1"/>
    <col min="11015" max="11015" width="7.7109375" style="1" customWidth="1"/>
    <col min="11016" max="11016" width="5.85546875" style="1" customWidth="1"/>
    <col min="11017" max="11017" width="1.7109375" style="1" customWidth="1"/>
    <col min="11018" max="11018" width="10.7109375" style="1" customWidth="1"/>
    <col min="11019" max="11019" width="1.7109375" style="1" customWidth="1"/>
    <col min="11020" max="11020" width="10.7109375" style="1" customWidth="1"/>
    <col min="11021" max="11021" width="1.7109375" style="1" customWidth="1"/>
    <col min="11022" max="11022" width="10.7109375" style="1" customWidth="1"/>
    <col min="11023" max="11023" width="1.7109375" style="1" customWidth="1"/>
    <col min="11024" max="11024" width="10.7109375" style="1" customWidth="1"/>
    <col min="11025" max="11025" width="1.7109375" style="1" customWidth="1"/>
    <col min="11026" max="11026" width="0" style="1" hidden="1" customWidth="1"/>
    <col min="11027" max="11264" width="9.140625" style="1"/>
    <col min="11265" max="11266" width="3.28515625" style="1" customWidth="1"/>
    <col min="11267" max="11267" width="4.7109375" style="1" customWidth="1"/>
    <col min="11268" max="11268" width="4.28515625" style="1" customWidth="1"/>
    <col min="11269" max="11269" width="12.7109375" style="1" customWidth="1"/>
    <col min="11270" max="11270" width="2.7109375" style="1" customWidth="1"/>
    <col min="11271" max="11271" width="7.7109375" style="1" customWidth="1"/>
    <col min="11272" max="11272" width="5.85546875" style="1" customWidth="1"/>
    <col min="11273" max="11273" width="1.7109375" style="1" customWidth="1"/>
    <col min="11274" max="11274" width="10.7109375" style="1" customWidth="1"/>
    <col min="11275" max="11275" width="1.7109375" style="1" customWidth="1"/>
    <col min="11276" max="11276" width="10.7109375" style="1" customWidth="1"/>
    <col min="11277" max="11277" width="1.7109375" style="1" customWidth="1"/>
    <col min="11278" max="11278" width="10.7109375" style="1" customWidth="1"/>
    <col min="11279" max="11279" width="1.7109375" style="1" customWidth="1"/>
    <col min="11280" max="11280" width="10.7109375" style="1" customWidth="1"/>
    <col min="11281" max="11281" width="1.7109375" style="1" customWidth="1"/>
    <col min="11282" max="11282" width="0" style="1" hidden="1" customWidth="1"/>
    <col min="11283" max="11520" width="9.140625" style="1"/>
    <col min="11521" max="11522" width="3.28515625" style="1" customWidth="1"/>
    <col min="11523" max="11523" width="4.7109375" style="1" customWidth="1"/>
    <col min="11524" max="11524" width="4.28515625" style="1" customWidth="1"/>
    <col min="11525" max="11525" width="12.7109375" style="1" customWidth="1"/>
    <col min="11526" max="11526" width="2.7109375" style="1" customWidth="1"/>
    <col min="11527" max="11527" width="7.7109375" style="1" customWidth="1"/>
    <col min="11528" max="11528" width="5.85546875" style="1" customWidth="1"/>
    <col min="11529" max="11529" width="1.7109375" style="1" customWidth="1"/>
    <col min="11530" max="11530" width="10.7109375" style="1" customWidth="1"/>
    <col min="11531" max="11531" width="1.7109375" style="1" customWidth="1"/>
    <col min="11532" max="11532" width="10.7109375" style="1" customWidth="1"/>
    <col min="11533" max="11533" width="1.7109375" style="1" customWidth="1"/>
    <col min="11534" max="11534" width="10.7109375" style="1" customWidth="1"/>
    <col min="11535" max="11535" width="1.7109375" style="1" customWidth="1"/>
    <col min="11536" max="11536" width="10.7109375" style="1" customWidth="1"/>
    <col min="11537" max="11537" width="1.7109375" style="1" customWidth="1"/>
    <col min="11538" max="11538" width="0" style="1" hidden="1" customWidth="1"/>
    <col min="11539" max="11776" width="9.140625" style="1"/>
    <col min="11777" max="11778" width="3.28515625" style="1" customWidth="1"/>
    <col min="11779" max="11779" width="4.7109375" style="1" customWidth="1"/>
    <col min="11780" max="11780" width="4.28515625" style="1" customWidth="1"/>
    <col min="11781" max="11781" width="12.7109375" style="1" customWidth="1"/>
    <col min="11782" max="11782" width="2.7109375" style="1" customWidth="1"/>
    <col min="11783" max="11783" width="7.7109375" style="1" customWidth="1"/>
    <col min="11784" max="11784" width="5.85546875" style="1" customWidth="1"/>
    <col min="11785" max="11785" width="1.7109375" style="1" customWidth="1"/>
    <col min="11786" max="11786" width="10.7109375" style="1" customWidth="1"/>
    <col min="11787" max="11787" width="1.7109375" style="1" customWidth="1"/>
    <col min="11788" max="11788" width="10.7109375" style="1" customWidth="1"/>
    <col min="11789" max="11789" width="1.7109375" style="1" customWidth="1"/>
    <col min="11790" max="11790" width="10.7109375" style="1" customWidth="1"/>
    <col min="11791" max="11791" width="1.7109375" style="1" customWidth="1"/>
    <col min="11792" max="11792" width="10.7109375" style="1" customWidth="1"/>
    <col min="11793" max="11793" width="1.7109375" style="1" customWidth="1"/>
    <col min="11794" max="11794" width="0" style="1" hidden="1" customWidth="1"/>
    <col min="11795" max="12032" width="9.140625" style="1"/>
    <col min="12033" max="12034" width="3.28515625" style="1" customWidth="1"/>
    <col min="12035" max="12035" width="4.7109375" style="1" customWidth="1"/>
    <col min="12036" max="12036" width="4.28515625" style="1" customWidth="1"/>
    <col min="12037" max="12037" width="12.7109375" style="1" customWidth="1"/>
    <col min="12038" max="12038" width="2.7109375" style="1" customWidth="1"/>
    <col min="12039" max="12039" width="7.7109375" style="1" customWidth="1"/>
    <col min="12040" max="12040" width="5.85546875" style="1" customWidth="1"/>
    <col min="12041" max="12041" width="1.7109375" style="1" customWidth="1"/>
    <col min="12042" max="12042" width="10.7109375" style="1" customWidth="1"/>
    <col min="12043" max="12043" width="1.7109375" style="1" customWidth="1"/>
    <col min="12044" max="12044" width="10.7109375" style="1" customWidth="1"/>
    <col min="12045" max="12045" width="1.7109375" style="1" customWidth="1"/>
    <col min="12046" max="12046" width="10.7109375" style="1" customWidth="1"/>
    <col min="12047" max="12047" width="1.7109375" style="1" customWidth="1"/>
    <col min="12048" max="12048" width="10.7109375" style="1" customWidth="1"/>
    <col min="12049" max="12049" width="1.7109375" style="1" customWidth="1"/>
    <col min="12050" max="12050" width="0" style="1" hidden="1" customWidth="1"/>
    <col min="12051" max="12288" width="9.140625" style="1"/>
    <col min="12289" max="12290" width="3.28515625" style="1" customWidth="1"/>
    <col min="12291" max="12291" width="4.7109375" style="1" customWidth="1"/>
    <col min="12292" max="12292" width="4.28515625" style="1" customWidth="1"/>
    <col min="12293" max="12293" width="12.7109375" style="1" customWidth="1"/>
    <col min="12294" max="12294" width="2.7109375" style="1" customWidth="1"/>
    <col min="12295" max="12295" width="7.7109375" style="1" customWidth="1"/>
    <col min="12296" max="12296" width="5.85546875" style="1" customWidth="1"/>
    <col min="12297" max="12297" width="1.7109375" style="1" customWidth="1"/>
    <col min="12298" max="12298" width="10.7109375" style="1" customWidth="1"/>
    <col min="12299" max="12299" width="1.7109375" style="1" customWidth="1"/>
    <col min="12300" max="12300" width="10.7109375" style="1" customWidth="1"/>
    <col min="12301" max="12301" width="1.7109375" style="1" customWidth="1"/>
    <col min="12302" max="12302" width="10.7109375" style="1" customWidth="1"/>
    <col min="12303" max="12303" width="1.7109375" style="1" customWidth="1"/>
    <col min="12304" max="12304" width="10.7109375" style="1" customWidth="1"/>
    <col min="12305" max="12305" width="1.7109375" style="1" customWidth="1"/>
    <col min="12306" max="12306" width="0" style="1" hidden="1" customWidth="1"/>
    <col min="12307" max="12544" width="9.140625" style="1"/>
    <col min="12545" max="12546" width="3.28515625" style="1" customWidth="1"/>
    <col min="12547" max="12547" width="4.7109375" style="1" customWidth="1"/>
    <col min="12548" max="12548" width="4.28515625" style="1" customWidth="1"/>
    <col min="12549" max="12549" width="12.7109375" style="1" customWidth="1"/>
    <col min="12550" max="12550" width="2.7109375" style="1" customWidth="1"/>
    <col min="12551" max="12551" width="7.7109375" style="1" customWidth="1"/>
    <col min="12552" max="12552" width="5.85546875" style="1" customWidth="1"/>
    <col min="12553" max="12553" width="1.7109375" style="1" customWidth="1"/>
    <col min="12554" max="12554" width="10.7109375" style="1" customWidth="1"/>
    <col min="12555" max="12555" width="1.7109375" style="1" customWidth="1"/>
    <col min="12556" max="12556" width="10.7109375" style="1" customWidth="1"/>
    <col min="12557" max="12557" width="1.7109375" style="1" customWidth="1"/>
    <col min="12558" max="12558" width="10.7109375" style="1" customWidth="1"/>
    <col min="12559" max="12559" width="1.7109375" style="1" customWidth="1"/>
    <col min="12560" max="12560" width="10.7109375" style="1" customWidth="1"/>
    <col min="12561" max="12561" width="1.7109375" style="1" customWidth="1"/>
    <col min="12562" max="12562" width="0" style="1" hidden="1" customWidth="1"/>
    <col min="12563" max="12800" width="9.140625" style="1"/>
    <col min="12801" max="12802" width="3.28515625" style="1" customWidth="1"/>
    <col min="12803" max="12803" width="4.7109375" style="1" customWidth="1"/>
    <col min="12804" max="12804" width="4.28515625" style="1" customWidth="1"/>
    <col min="12805" max="12805" width="12.7109375" style="1" customWidth="1"/>
    <col min="12806" max="12806" width="2.7109375" style="1" customWidth="1"/>
    <col min="12807" max="12807" width="7.7109375" style="1" customWidth="1"/>
    <col min="12808" max="12808" width="5.85546875" style="1" customWidth="1"/>
    <col min="12809" max="12809" width="1.7109375" style="1" customWidth="1"/>
    <col min="12810" max="12810" width="10.7109375" style="1" customWidth="1"/>
    <col min="12811" max="12811" width="1.7109375" style="1" customWidth="1"/>
    <col min="12812" max="12812" width="10.7109375" style="1" customWidth="1"/>
    <col min="12813" max="12813" width="1.7109375" style="1" customWidth="1"/>
    <col min="12814" max="12814" width="10.7109375" style="1" customWidth="1"/>
    <col min="12815" max="12815" width="1.7109375" style="1" customWidth="1"/>
    <col min="12816" max="12816" width="10.7109375" style="1" customWidth="1"/>
    <col min="12817" max="12817" width="1.7109375" style="1" customWidth="1"/>
    <col min="12818" max="12818" width="0" style="1" hidden="1" customWidth="1"/>
    <col min="12819" max="13056" width="9.140625" style="1"/>
    <col min="13057" max="13058" width="3.28515625" style="1" customWidth="1"/>
    <col min="13059" max="13059" width="4.7109375" style="1" customWidth="1"/>
    <col min="13060" max="13060" width="4.28515625" style="1" customWidth="1"/>
    <col min="13061" max="13061" width="12.7109375" style="1" customWidth="1"/>
    <col min="13062" max="13062" width="2.7109375" style="1" customWidth="1"/>
    <col min="13063" max="13063" width="7.7109375" style="1" customWidth="1"/>
    <col min="13064" max="13064" width="5.85546875" style="1" customWidth="1"/>
    <col min="13065" max="13065" width="1.7109375" style="1" customWidth="1"/>
    <col min="13066" max="13066" width="10.7109375" style="1" customWidth="1"/>
    <col min="13067" max="13067" width="1.7109375" style="1" customWidth="1"/>
    <col min="13068" max="13068" width="10.7109375" style="1" customWidth="1"/>
    <col min="13069" max="13069" width="1.7109375" style="1" customWidth="1"/>
    <col min="13070" max="13070" width="10.7109375" style="1" customWidth="1"/>
    <col min="13071" max="13071" width="1.7109375" style="1" customWidth="1"/>
    <col min="13072" max="13072" width="10.7109375" style="1" customWidth="1"/>
    <col min="13073" max="13073" width="1.7109375" style="1" customWidth="1"/>
    <col min="13074" max="13074" width="0" style="1" hidden="1" customWidth="1"/>
    <col min="13075" max="13312" width="9.140625" style="1"/>
    <col min="13313" max="13314" width="3.28515625" style="1" customWidth="1"/>
    <col min="13315" max="13315" width="4.7109375" style="1" customWidth="1"/>
    <col min="13316" max="13316" width="4.28515625" style="1" customWidth="1"/>
    <col min="13317" max="13317" width="12.7109375" style="1" customWidth="1"/>
    <col min="13318" max="13318" width="2.7109375" style="1" customWidth="1"/>
    <col min="13319" max="13319" width="7.7109375" style="1" customWidth="1"/>
    <col min="13320" max="13320" width="5.85546875" style="1" customWidth="1"/>
    <col min="13321" max="13321" width="1.7109375" style="1" customWidth="1"/>
    <col min="13322" max="13322" width="10.7109375" style="1" customWidth="1"/>
    <col min="13323" max="13323" width="1.7109375" style="1" customWidth="1"/>
    <col min="13324" max="13324" width="10.7109375" style="1" customWidth="1"/>
    <col min="13325" max="13325" width="1.7109375" style="1" customWidth="1"/>
    <col min="13326" max="13326" width="10.7109375" style="1" customWidth="1"/>
    <col min="13327" max="13327" width="1.7109375" style="1" customWidth="1"/>
    <col min="13328" max="13328" width="10.7109375" style="1" customWidth="1"/>
    <col min="13329" max="13329" width="1.7109375" style="1" customWidth="1"/>
    <col min="13330" max="13330" width="0" style="1" hidden="1" customWidth="1"/>
    <col min="13331" max="13568" width="9.140625" style="1"/>
    <col min="13569" max="13570" width="3.28515625" style="1" customWidth="1"/>
    <col min="13571" max="13571" width="4.7109375" style="1" customWidth="1"/>
    <col min="13572" max="13572" width="4.28515625" style="1" customWidth="1"/>
    <col min="13573" max="13573" width="12.7109375" style="1" customWidth="1"/>
    <col min="13574" max="13574" width="2.7109375" style="1" customWidth="1"/>
    <col min="13575" max="13575" width="7.7109375" style="1" customWidth="1"/>
    <col min="13576" max="13576" width="5.85546875" style="1" customWidth="1"/>
    <col min="13577" max="13577" width="1.7109375" style="1" customWidth="1"/>
    <col min="13578" max="13578" width="10.7109375" style="1" customWidth="1"/>
    <col min="13579" max="13579" width="1.7109375" style="1" customWidth="1"/>
    <col min="13580" max="13580" width="10.7109375" style="1" customWidth="1"/>
    <col min="13581" max="13581" width="1.7109375" style="1" customWidth="1"/>
    <col min="13582" max="13582" width="10.7109375" style="1" customWidth="1"/>
    <col min="13583" max="13583" width="1.7109375" style="1" customWidth="1"/>
    <col min="13584" max="13584" width="10.7109375" style="1" customWidth="1"/>
    <col min="13585" max="13585" width="1.7109375" style="1" customWidth="1"/>
    <col min="13586" max="13586" width="0" style="1" hidden="1" customWidth="1"/>
    <col min="13587" max="13824" width="9.140625" style="1"/>
    <col min="13825" max="13826" width="3.28515625" style="1" customWidth="1"/>
    <col min="13827" max="13827" width="4.7109375" style="1" customWidth="1"/>
    <col min="13828" max="13828" width="4.28515625" style="1" customWidth="1"/>
    <col min="13829" max="13829" width="12.7109375" style="1" customWidth="1"/>
    <col min="13830" max="13830" width="2.7109375" style="1" customWidth="1"/>
    <col min="13831" max="13831" width="7.7109375" style="1" customWidth="1"/>
    <col min="13832" max="13832" width="5.85546875" style="1" customWidth="1"/>
    <col min="13833" max="13833" width="1.7109375" style="1" customWidth="1"/>
    <col min="13834" max="13834" width="10.7109375" style="1" customWidth="1"/>
    <col min="13835" max="13835" width="1.7109375" style="1" customWidth="1"/>
    <col min="13836" max="13836" width="10.7109375" style="1" customWidth="1"/>
    <col min="13837" max="13837" width="1.7109375" style="1" customWidth="1"/>
    <col min="13838" max="13838" width="10.7109375" style="1" customWidth="1"/>
    <col min="13839" max="13839" width="1.7109375" style="1" customWidth="1"/>
    <col min="13840" max="13840" width="10.7109375" style="1" customWidth="1"/>
    <col min="13841" max="13841" width="1.7109375" style="1" customWidth="1"/>
    <col min="13842" max="13842" width="0" style="1" hidden="1" customWidth="1"/>
    <col min="13843" max="14080" width="9.140625" style="1"/>
    <col min="14081" max="14082" width="3.28515625" style="1" customWidth="1"/>
    <col min="14083" max="14083" width="4.7109375" style="1" customWidth="1"/>
    <col min="14084" max="14084" width="4.28515625" style="1" customWidth="1"/>
    <col min="14085" max="14085" width="12.7109375" style="1" customWidth="1"/>
    <col min="14086" max="14086" width="2.7109375" style="1" customWidth="1"/>
    <col min="14087" max="14087" width="7.7109375" style="1" customWidth="1"/>
    <col min="14088" max="14088" width="5.85546875" style="1" customWidth="1"/>
    <col min="14089" max="14089" width="1.7109375" style="1" customWidth="1"/>
    <col min="14090" max="14090" width="10.7109375" style="1" customWidth="1"/>
    <col min="14091" max="14091" width="1.7109375" style="1" customWidth="1"/>
    <col min="14092" max="14092" width="10.7109375" style="1" customWidth="1"/>
    <col min="14093" max="14093" width="1.7109375" style="1" customWidth="1"/>
    <col min="14094" max="14094" width="10.7109375" style="1" customWidth="1"/>
    <col min="14095" max="14095" width="1.7109375" style="1" customWidth="1"/>
    <col min="14096" max="14096" width="10.7109375" style="1" customWidth="1"/>
    <col min="14097" max="14097" width="1.7109375" style="1" customWidth="1"/>
    <col min="14098" max="14098" width="0" style="1" hidden="1" customWidth="1"/>
    <col min="14099" max="14336" width="9.140625" style="1"/>
    <col min="14337" max="14338" width="3.28515625" style="1" customWidth="1"/>
    <col min="14339" max="14339" width="4.7109375" style="1" customWidth="1"/>
    <col min="14340" max="14340" width="4.28515625" style="1" customWidth="1"/>
    <col min="14341" max="14341" width="12.7109375" style="1" customWidth="1"/>
    <col min="14342" max="14342" width="2.7109375" style="1" customWidth="1"/>
    <col min="14343" max="14343" width="7.7109375" style="1" customWidth="1"/>
    <col min="14344" max="14344" width="5.85546875" style="1" customWidth="1"/>
    <col min="14345" max="14345" width="1.7109375" style="1" customWidth="1"/>
    <col min="14346" max="14346" width="10.7109375" style="1" customWidth="1"/>
    <col min="14347" max="14347" width="1.7109375" style="1" customWidth="1"/>
    <col min="14348" max="14348" width="10.7109375" style="1" customWidth="1"/>
    <col min="14349" max="14349" width="1.7109375" style="1" customWidth="1"/>
    <col min="14350" max="14350" width="10.7109375" style="1" customWidth="1"/>
    <col min="14351" max="14351" width="1.7109375" style="1" customWidth="1"/>
    <col min="14352" max="14352" width="10.7109375" style="1" customWidth="1"/>
    <col min="14353" max="14353" width="1.7109375" style="1" customWidth="1"/>
    <col min="14354" max="14354" width="0" style="1" hidden="1" customWidth="1"/>
    <col min="14355" max="14592" width="9.140625" style="1"/>
    <col min="14593" max="14594" width="3.28515625" style="1" customWidth="1"/>
    <col min="14595" max="14595" width="4.7109375" style="1" customWidth="1"/>
    <col min="14596" max="14596" width="4.28515625" style="1" customWidth="1"/>
    <col min="14597" max="14597" width="12.7109375" style="1" customWidth="1"/>
    <col min="14598" max="14598" width="2.7109375" style="1" customWidth="1"/>
    <col min="14599" max="14599" width="7.7109375" style="1" customWidth="1"/>
    <col min="14600" max="14600" width="5.85546875" style="1" customWidth="1"/>
    <col min="14601" max="14601" width="1.7109375" style="1" customWidth="1"/>
    <col min="14602" max="14602" width="10.7109375" style="1" customWidth="1"/>
    <col min="14603" max="14603" width="1.7109375" style="1" customWidth="1"/>
    <col min="14604" max="14604" width="10.7109375" style="1" customWidth="1"/>
    <col min="14605" max="14605" width="1.7109375" style="1" customWidth="1"/>
    <col min="14606" max="14606" width="10.7109375" style="1" customWidth="1"/>
    <col min="14607" max="14607" width="1.7109375" style="1" customWidth="1"/>
    <col min="14608" max="14608" width="10.7109375" style="1" customWidth="1"/>
    <col min="14609" max="14609" width="1.7109375" style="1" customWidth="1"/>
    <col min="14610" max="14610" width="0" style="1" hidden="1" customWidth="1"/>
    <col min="14611" max="14848" width="9.140625" style="1"/>
    <col min="14849" max="14850" width="3.28515625" style="1" customWidth="1"/>
    <col min="14851" max="14851" width="4.7109375" style="1" customWidth="1"/>
    <col min="14852" max="14852" width="4.28515625" style="1" customWidth="1"/>
    <col min="14853" max="14853" width="12.7109375" style="1" customWidth="1"/>
    <col min="14854" max="14854" width="2.7109375" style="1" customWidth="1"/>
    <col min="14855" max="14855" width="7.7109375" style="1" customWidth="1"/>
    <col min="14856" max="14856" width="5.85546875" style="1" customWidth="1"/>
    <col min="14857" max="14857" width="1.7109375" style="1" customWidth="1"/>
    <col min="14858" max="14858" width="10.7109375" style="1" customWidth="1"/>
    <col min="14859" max="14859" width="1.7109375" style="1" customWidth="1"/>
    <col min="14860" max="14860" width="10.7109375" style="1" customWidth="1"/>
    <col min="14861" max="14861" width="1.7109375" style="1" customWidth="1"/>
    <col min="14862" max="14862" width="10.7109375" style="1" customWidth="1"/>
    <col min="14863" max="14863" width="1.7109375" style="1" customWidth="1"/>
    <col min="14864" max="14864" width="10.7109375" style="1" customWidth="1"/>
    <col min="14865" max="14865" width="1.7109375" style="1" customWidth="1"/>
    <col min="14866" max="14866" width="0" style="1" hidden="1" customWidth="1"/>
    <col min="14867" max="15104" width="9.140625" style="1"/>
    <col min="15105" max="15106" width="3.28515625" style="1" customWidth="1"/>
    <col min="15107" max="15107" width="4.7109375" style="1" customWidth="1"/>
    <col min="15108" max="15108" width="4.28515625" style="1" customWidth="1"/>
    <col min="15109" max="15109" width="12.7109375" style="1" customWidth="1"/>
    <col min="15110" max="15110" width="2.7109375" style="1" customWidth="1"/>
    <col min="15111" max="15111" width="7.7109375" style="1" customWidth="1"/>
    <col min="15112" max="15112" width="5.85546875" style="1" customWidth="1"/>
    <col min="15113" max="15113" width="1.7109375" style="1" customWidth="1"/>
    <col min="15114" max="15114" width="10.7109375" style="1" customWidth="1"/>
    <col min="15115" max="15115" width="1.7109375" style="1" customWidth="1"/>
    <col min="15116" max="15116" width="10.7109375" style="1" customWidth="1"/>
    <col min="15117" max="15117" width="1.7109375" style="1" customWidth="1"/>
    <col min="15118" max="15118" width="10.7109375" style="1" customWidth="1"/>
    <col min="15119" max="15119" width="1.7109375" style="1" customWidth="1"/>
    <col min="15120" max="15120" width="10.7109375" style="1" customWidth="1"/>
    <col min="15121" max="15121" width="1.7109375" style="1" customWidth="1"/>
    <col min="15122" max="15122" width="0" style="1" hidden="1" customWidth="1"/>
    <col min="15123" max="15360" width="9.140625" style="1"/>
    <col min="15361" max="15362" width="3.28515625" style="1" customWidth="1"/>
    <col min="15363" max="15363" width="4.7109375" style="1" customWidth="1"/>
    <col min="15364" max="15364" width="4.28515625" style="1" customWidth="1"/>
    <col min="15365" max="15365" width="12.7109375" style="1" customWidth="1"/>
    <col min="15366" max="15366" width="2.7109375" style="1" customWidth="1"/>
    <col min="15367" max="15367" width="7.7109375" style="1" customWidth="1"/>
    <col min="15368" max="15368" width="5.85546875" style="1" customWidth="1"/>
    <col min="15369" max="15369" width="1.7109375" style="1" customWidth="1"/>
    <col min="15370" max="15370" width="10.7109375" style="1" customWidth="1"/>
    <col min="15371" max="15371" width="1.7109375" style="1" customWidth="1"/>
    <col min="15372" max="15372" width="10.7109375" style="1" customWidth="1"/>
    <col min="15373" max="15373" width="1.7109375" style="1" customWidth="1"/>
    <col min="15374" max="15374" width="10.7109375" style="1" customWidth="1"/>
    <col min="15375" max="15375" width="1.7109375" style="1" customWidth="1"/>
    <col min="15376" max="15376" width="10.7109375" style="1" customWidth="1"/>
    <col min="15377" max="15377" width="1.7109375" style="1" customWidth="1"/>
    <col min="15378" max="15378" width="0" style="1" hidden="1" customWidth="1"/>
    <col min="15379" max="15616" width="9.140625" style="1"/>
    <col min="15617" max="15618" width="3.28515625" style="1" customWidth="1"/>
    <col min="15619" max="15619" width="4.7109375" style="1" customWidth="1"/>
    <col min="15620" max="15620" width="4.28515625" style="1" customWidth="1"/>
    <col min="15621" max="15621" width="12.7109375" style="1" customWidth="1"/>
    <col min="15622" max="15622" width="2.7109375" style="1" customWidth="1"/>
    <col min="15623" max="15623" width="7.7109375" style="1" customWidth="1"/>
    <col min="15624" max="15624" width="5.85546875" style="1" customWidth="1"/>
    <col min="15625" max="15625" width="1.7109375" style="1" customWidth="1"/>
    <col min="15626" max="15626" width="10.7109375" style="1" customWidth="1"/>
    <col min="15627" max="15627" width="1.7109375" style="1" customWidth="1"/>
    <col min="15628" max="15628" width="10.7109375" style="1" customWidth="1"/>
    <col min="15629" max="15629" width="1.7109375" style="1" customWidth="1"/>
    <col min="15630" max="15630" width="10.7109375" style="1" customWidth="1"/>
    <col min="15631" max="15631" width="1.7109375" style="1" customWidth="1"/>
    <col min="15632" max="15632" width="10.7109375" style="1" customWidth="1"/>
    <col min="15633" max="15633" width="1.7109375" style="1" customWidth="1"/>
    <col min="15634" max="15634" width="0" style="1" hidden="1" customWidth="1"/>
    <col min="15635" max="15872" width="9.140625" style="1"/>
    <col min="15873" max="15874" width="3.28515625" style="1" customWidth="1"/>
    <col min="15875" max="15875" width="4.7109375" style="1" customWidth="1"/>
    <col min="15876" max="15876" width="4.28515625" style="1" customWidth="1"/>
    <col min="15877" max="15877" width="12.7109375" style="1" customWidth="1"/>
    <col min="15878" max="15878" width="2.7109375" style="1" customWidth="1"/>
    <col min="15879" max="15879" width="7.7109375" style="1" customWidth="1"/>
    <col min="15880" max="15880" width="5.85546875" style="1" customWidth="1"/>
    <col min="15881" max="15881" width="1.7109375" style="1" customWidth="1"/>
    <col min="15882" max="15882" width="10.7109375" style="1" customWidth="1"/>
    <col min="15883" max="15883" width="1.7109375" style="1" customWidth="1"/>
    <col min="15884" max="15884" width="10.7109375" style="1" customWidth="1"/>
    <col min="15885" max="15885" width="1.7109375" style="1" customWidth="1"/>
    <col min="15886" max="15886" width="10.7109375" style="1" customWidth="1"/>
    <col min="15887" max="15887" width="1.7109375" style="1" customWidth="1"/>
    <col min="15888" max="15888" width="10.7109375" style="1" customWidth="1"/>
    <col min="15889" max="15889" width="1.7109375" style="1" customWidth="1"/>
    <col min="15890" max="15890" width="0" style="1" hidden="1" customWidth="1"/>
    <col min="15891" max="16128" width="9.140625" style="1"/>
    <col min="16129" max="16130" width="3.28515625" style="1" customWidth="1"/>
    <col min="16131" max="16131" width="4.7109375" style="1" customWidth="1"/>
    <col min="16132" max="16132" width="4.28515625" style="1" customWidth="1"/>
    <col min="16133" max="16133" width="12.7109375" style="1" customWidth="1"/>
    <col min="16134" max="16134" width="2.7109375" style="1" customWidth="1"/>
    <col min="16135" max="16135" width="7.7109375" style="1" customWidth="1"/>
    <col min="16136" max="16136" width="5.85546875" style="1" customWidth="1"/>
    <col min="16137" max="16137" width="1.7109375" style="1" customWidth="1"/>
    <col min="16138" max="16138" width="10.7109375" style="1" customWidth="1"/>
    <col min="16139" max="16139" width="1.7109375" style="1" customWidth="1"/>
    <col min="16140" max="16140" width="10.7109375" style="1" customWidth="1"/>
    <col min="16141" max="16141" width="1.7109375" style="1" customWidth="1"/>
    <col min="16142" max="16142" width="10.7109375" style="1" customWidth="1"/>
    <col min="16143" max="16143" width="1.7109375" style="1" customWidth="1"/>
    <col min="16144" max="16144" width="10.7109375" style="1" customWidth="1"/>
    <col min="16145" max="16145" width="1.7109375" style="1" customWidth="1"/>
    <col min="16146" max="16146" width="0" style="1" hidden="1" customWidth="1"/>
    <col min="16147" max="16384" width="9.140625" style="1"/>
  </cols>
  <sheetData>
    <row r="1" spans="1:18" s="10" customFormat="1" ht="153" customHeight="1">
      <c r="A1" s="5"/>
      <c r="B1" s="6"/>
      <c r="C1" s="7"/>
      <c r="D1" s="7"/>
      <c r="E1" s="7"/>
      <c r="F1" s="7"/>
      <c r="G1" s="7"/>
      <c r="H1" s="8" t="s">
        <v>68</v>
      </c>
      <c r="I1" s="9"/>
      <c r="K1" s="9"/>
      <c r="L1" s="8"/>
      <c r="M1" s="9"/>
      <c r="N1" s="7"/>
      <c r="O1" s="9"/>
      <c r="P1" s="2"/>
      <c r="Q1" s="11"/>
    </row>
    <row r="2" spans="1:18" s="14" customFormat="1">
      <c r="A2" s="12" t="s">
        <v>5</v>
      </c>
      <c r="B2" s="13"/>
      <c r="D2" s="15" t="str">
        <f>[8]Maestra!A10</f>
        <v>Supérate Intercolegiados</v>
      </c>
      <c r="E2" s="16"/>
      <c r="F2" s="17" t="s">
        <v>6</v>
      </c>
      <c r="G2" s="16"/>
      <c r="H2" s="18" t="str">
        <f>[8]Maestra!E10</f>
        <v>Nacional</v>
      </c>
      <c r="I2" s="19"/>
      <c r="J2" s="8"/>
      <c r="K2" s="20"/>
      <c r="L2" s="21" t="s">
        <v>7</v>
      </c>
      <c r="N2" s="22" t="str">
        <f>[8]Maestra!H10</f>
        <v>Equipos Masculino</v>
      </c>
      <c r="O2" s="18"/>
      <c r="Q2" s="20"/>
    </row>
    <row r="3" spans="1:18" s="27" customFormat="1" ht="11.25">
      <c r="A3" s="21" t="s">
        <v>8</v>
      </c>
      <c r="B3" s="21"/>
      <c r="C3" s="21"/>
      <c r="D3" s="21" t="str">
        <f>[8]Maestra!A14</f>
        <v>Centro de Alto Rendimiento</v>
      </c>
      <c r="E3" s="23"/>
      <c r="F3" s="21" t="s">
        <v>3</v>
      </c>
      <c r="G3" s="23"/>
      <c r="H3" s="21" t="str">
        <f>[8]Maestra!E14</f>
        <v>Bogotá</v>
      </c>
      <c r="I3" s="24"/>
      <c r="J3" s="25"/>
      <c r="K3" s="26"/>
      <c r="L3" s="21" t="s">
        <v>9</v>
      </c>
      <c r="N3" s="28">
        <f>[8]Maestra!H14</f>
        <v>42296</v>
      </c>
      <c r="Q3" s="29"/>
    </row>
    <row r="4" spans="1:18" s="37" customFormat="1" ht="11.25" customHeight="1">
      <c r="A4" s="30"/>
      <c r="B4" s="31"/>
      <c r="C4" s="31"/>
      <c r="D4" s="31"/>
      <c r="E4" s="31"/>
      <c r="F4" s="31"/>
      <c r="G4" s="32"/>
      <c r="H4" s="31"/>
      <c r="I4" s="33"/>
      <c r="J4" s="34"/>
      <c r="K4" s="33"/>
      <c r="L4" s="35"/>
      <c r="M4" s="33"/>
      <c r="N4" s="31"/>
      <c r="O4" s="33"/>
      <c r="P4" s="31"/>
      <c r="Q4" s="36"/>
    </row>
    <row r="5" spans="1:18" s="48" customFormat="1" ht="9">
      <c r="A5" s="38"/>
      <c r="B5" s="39" t="s">
        <v>10</v>
      </c>
      <c r="C5" s="40" t="str">
        <f>IF(OR(F2="Week 3",F2="Masters"),"CP","Rank")</f>
        <v>Rank</v>
      </c>
      <c r="D5" s="39" t="s">
        <v>11</v>
      </c>
      <c r="E5" s="41" t="s">
        <v>12</v>
      </c>
      <c r="F5" s="42"/>
      <c r="G5" s="43"/>
      <c r="H5" s="41" t="s">
        <v>13</v>
      </c>
      <c r="I5" s="44"/>
      <c r="J5" s="45" t="s">
        <v>14</v>
      </c>
      <c r="K5" s="44"/>
      <c r="L5" s="45" t="s">
        <v>15</v>
      </c>
      <c r="M5" s="44"/>
      <c r="N5" s="45" t="s">
        <v>16</v>
      </c>
      <c r="O5" s="44"/>
      <c r="P5" s="46"/>
      <c r="Q5" s="47"/>
    </row>
    <row r="6" spans="1:18" s="59" customFormat="1" ht="3.75" customHeight="1">
      <c r="A6" s="49"/>
      <c r="B6" s="50"/>
      <c r="C6" s="51"/>
      <c r="D6" s="50"/>
      <c r="E6" s="52"/>
      <c r="F6" s="53"/>
      <c r="G6" s="54"/>
      <c r="H6" s="52"/>
      <c r="I6" s="55"/>
      <c r="J6" s="56"/>
      <c r="K6" s="55"/>
      <c r="L6" s="56"/>
      <c r="M6" s="55"/>
      <c r="N6" s="56"/>
      <c r="O6" s="55"/>
      <c r="P6" s="57"/>
      <c r="Q6" s="58"/>
    </row>
    <row r="7" spans="1:18" s="70" customFormat="1" ht="10.5" customHeight="1">
      <c r="A7" s="60">
        <v>1</v>
      </c>
      <c r="B7" s="61">
        <f>IF($D7="","",VLOOKUP($D7,'[8]Prep. Principal S'!$A$11:$J$42,6))</f>
        <v>0</v>
      </c>
      <c r="C7" s="61">
        <f>IF($D7="","",VLOOKUP($D7,'[8]Prep. Principal S'!$A$11:$J$42,7))</f>
        <v>11</v>
      </c>
      <c r="D7" s="62">
        <v>1</v>
      </c>
      <c r="E7" s="63" t="str">
        <f>UPPER(IF($D7="","",VLOOKUP($D7,'[8]Prep. Principal S'!$A$11:$J$42,2)))</f>
        <v>BOGOTA</v>
      </c>
      <c r="F7" s="63"/>
      <c r="G7" s="63"/>
      <c r="H7" s="64">
        <f>IF($D7="","",VLOOKUP($D7,'[8]Prep. Principal S'!$A$11:$J$42,3))</f>
        <v>0</v>
      </c>
      <c r="I7" s="65"/>
      <c r="J7" s="66"/>
      <c r="K7" s="67"/>
      <c r="L7" s="66"/>
      <c r="M7" s="67"/>
      <c r="N7" s="66"/>
      <c r="O7" s="67"/>
      <c r="P7" s="66"/>
      <c r="Q7" s="68"/>
      <c r="R7" s="69"/>
    </row>
    <row r="8" spans="1:18" s="70" customFormat="1" ht="9.6" customHeight="1">
      <c r="A8" s="61"/>
      <c r="B8" s="71"/>
      <c r="C8" s="61"/>
      <c r="D8" s="72"/>
      <c r="E8" s="73"/>
      <c r="F8" s="74"/>
      <c r="G8" s="73"/>
      <c r="H8" s="75"/>
      <c r="I8" s="76" t="s">
        <v>23</v>
      </c>
      <c r="J8" s="77" t="str">
        <f>IF(I8="a",E7,IF(I8="b",E9,""))</f>
        <v>BOGOTA</v>
      </c>
      <c r="K8" s="78"/>
      <c r="L8" s="66"/>
      <c r="M8" s="67"/>
      <c r="N8" s="66"/>
      <c r="O8" s="67"/>
      <c r="P8" s="66"/>
      <c r="Q8" s="68"/>
      <c r="R8" s="69"/>
    </row>
    <row r="9" spans="1:18" s="70" customFormat="1" ht="9.6" customHeight="1">
      <c r="A9" s="61">
        <v>2</v>
      </c>
      <c r="B9" s="61" t="str">
        <f>IF($D9="","",VLOOKUP($D9,'[8]Prep. Principal S'!$A$11:$J$42,6))</f>
        <v/>
      </c>
      <c r="C9" s="61" t="str">
        <f>IF($D9="","",VLOOKUP($D9,'[8]Prep. Principal S'!$A$11:$J$42,7))</f>
        <v/>
      </c>
      <c r="D9" s="79"/>
      <c r="E9" s="80" t="str">
        <f>UPPER(IF($D9="","",VLOOKUP($D9,'[8]Prep. Principal S'!$A$11:$J$42,2)))</f>
        <v/>
      </c>
      <c r="F9" s="80"/>
      <c r="G9" s="80"/>
      <c r="H9" s="81" t="str">
        <f>IF($D9="","",VLOOKUP($D9,'[8]Prep. Principal S'!$A$11:$J$42,3))</f>
        <v/>
      </c>
      <c r="I9" s="82"/>
      <c r="J9" s="83"/>
      <c r="K9" s="84"/>
      <c r="L9" s="66"/>
      <c r="M9" s="67"/>
      <c r="N9" s="66"/>
      <c r="O9" s="67"/>
      <c r="P9" s="66"/>
      <c r="Q9" s="68"/>
      <c r="R9" s="69"/>
    </row>
    <row r="10" spans="1:18" s="70" customFormat="1" ht="9.6" customHeight="1">
      <c r="A10" s="61"/>
      <c r="B10" s="71"/>
      <c r="C10" s="61"/>
      <c r="D10" s="72"/>
      <c r="E10" s="73"/>
      <c r="F10" s="73"/>
      <c r="G10" s="73"/>
      <c r="H10" s="73"/>
      <c r="I10" s="85"/>
      <c r="J10" s="86"/>
      <c r="K10" s="87" t="s">
        <v>23</v>
      </c>
      <c r="L10" s="77" t="str">
        <f>IF(K10="a",J8,IF(K10="b",J12,""))</f>
        <v>BOGOTA</v>
      </c>
      <c r="M10" s="78"/>
      <c r="N10" s="66"/>
      <c r="O10" s="67"/>
      <c r="P10" s="66"/>
      <c r="Q10" s="68"/>
      <c r="R10" s="69"/>
    </row>
    <row r="11" spans="1:18" s="70" customFormat="1" ht="9.6" customHeight="1">
      <c r="A11" s="61">
        <v>3</v>
      </c>
      <c r="B11" s="61" t="str">
        <f>IF($D11="","",VLOOKUP($D11,'[8]Prep. Principal S'!$A$11:$J$42,6))</f>
        <v/>
      </c>
      <c r="C11" s="61" t="str">
        <f>IF($D11="","",VLOOKUP($D11,'[8]Prep. Principal S'!$A$11:$J$42,7))</f>
        <v/>
      </c>
      <c r="D11" s="79"/>
      <c r="E11" s="80" t="str">
        <f>UPPER(IF($D11="","",VLOOKUP($D11,'[8]Prep. Principal S'!$A$11:$J$42,2)))</f>
        <v/>
      </c>
      <c r="F11" s="80"/>
      <c r="G11" s="80"/>
      <c r="H11" s="81" t="str">
        <f>IF($D11="","",VLOOKUP($D11,'[8]Prep. Principal S'!$A$11:$J$42,3))</f>
        <v/>
      </c>
      <c r="I11" s="65"/>
      <c r="J11" s="89"/>
      <c r="K11" s="90"/>
      <c r="L11" s="294"/>
      <c r="M11" s="84"/>
      <c r="N11" s="66"/>
      <c r="O11" s="67"/>
      <c r="P11" s="66"/>
      <c r="Q11" s="68"/>
      <c r="R11" s="69"/>
    </row>
    <row r="12" spans="1:18" s="70" customFormat="1" ht="9.6" customHeight="1">
      <c r="A12" s="61"/>
      <c r="B12" s="71"/>
      <c r="C12" s="61"/>
      <c r="D12" s="72"/>
      <c r="E12" s="73"/>
      <c r="F12" s="75"/>
      <c r="G12" s="73"/>
      <c r="H12" s="75"/>
      <c r="I12" s="76"/>
      <c r="J12" s="88" t="str">
        <f>IF(I12="a",E11,IF(I12="b",E13,""))</f>
        <v/>
      </c>
      <c r="K12" s="91"/>
      <c r="L12" s="295"/>
      <c r="M12" s="87"/>
      <c r="N12" s="66"/>
      <c r="O12" s="67"/>
      <c r="P12" s="66"/>
      <c r="Q12" s="68"/>
      <c r="R12" s="69"/>
    </row>
    <row r="13" spans="1:18" s="70" customFormat="1" ht="9.6" customHeight="1">
      <c r="A13" s="61">
        <v>4</v>
      </c>
      <c r="B13" s="61" t="str">
        <f>IF($D13="","",VLOOKUP($D13,'[8]Prep. Principal S'!$A$11:$J$42,6))</f>
        <v/>
      </c>
      <c r="C13" s="61" t="str">
        <f>IF($D13="","",VLOOKUP($D13,'[8]Prep. Principal S'!$A$11:$J$42,7))</f>
        <v/>
      </c>
      <c r="D13" s="79"/>
      <c r="E13" s="80" t="str">
        <f>UPPER(IF($D13="","",VLOOKUP($D13,'[8]Prep. Principal S'!$A$11:$J$42,2)))</f>
        <v/>
      </c>
      <c r="F13" s="80"/>
      <c r="G13" s="80"/>
      <c r="H13" s="81" t="str">
        <f>IF($D13="","",VLOOKUP($D13,'[8]Prep. Principal S'!$A$11:$J$42,3))</f>
        <v/>
      </c>
      <c r="I13" s="82"/>
      <c r="J13" s="92"/>
      <c r="K13" s="67"/>
      <c r="L13" s="88"/>
      <c r="M13" s="90"/>
      <c r="N13" s="66"/>
      <c r="O13" s="67"/>
      <c r="P13" s="66"/>
      <c r="Q13" s="68"/>
      <c r="R13" s="69"/>
    </row>
    <row r="14" spans="1:18" s="70" customFormat="1" ht="9.6" customHeight="1">
      <c r="A14" s="61"/>
      <c r="B14" s="71"/>
      <c r="C14" s="61"/>
      <c r="D14" s="72"/>
      <c r="E14" s="73"/>
      <c r="F14" s="73"/>
      <c r="G14" s="73"/>
      <c r="H14" s="73"/>
      <c r="I14" s="85"/>
      <c r="J14" s="66"/>
      <c r="K14" s="67"/>
      <c r="L14" s="295"/>
      <c r="M14" s="87" t="s">
        <v>17</v>
      </c>
      <c r="N14" s="77" t="str">
        <f>IF(M14="a",L10,IF(M14="b",L18,""))</f>
        <v>BOGOTA</v>
      </c>
      <c r="O14" s="78"/>
      <c r="P14" s="66"/>
      <c r="Q14" s="68"/>
      <c r="R14" s="69"/>
    </row>
    <row r="15" spans="1:18" s="70" customFormat="1" ht="9.6" customHeight="1">
      <c r="A15" s="61">
        <v>5</v>
      </c>
      <c r="B15" s="61">
        <f>IF($D15="","",VLOOKUP($D15,'[8]Prep. Principal S'!$A$11:$J$42,6))</f>
        <v>0</v>
      </c>
      <c r="C15" s="61">
        <f>IF($D15="","",VLOOKUP($D15,'[8]Prep. Principal S'!$A$11:$J$42,7))</f>
        <v>82</v>
      </c>
      <c r="D15" s="79">
        <v>10</v>
      </c>
      <c r="E15" s="80" t="str">
        <f>UPPER(IF($D15="","",VLOOKUP($D15,'[8]Prep. Principal S'!$A$11:$J$42,2)))</f>
        <v>CALDAS</v>
      </c>
      <c r="F15" s="80"/>
      <c r="G15" s="80"/>
      <c r="H15" s="81">
        <f>IF($D15="","",VLOOKUP($D15,'[8]Prep. Principal S'!$A$11:$J$42,3))</f>
        <v>0</v>
      </c>
      <c r="I15" s="65"/>
      <c r="J15" s="66"/>
      <c r="K15" s="67"/>
      <c r="L15" s="73"/>
      <c r="M15" s="90"/>
      <c r="N15" s="83" t="s">
        <v>83</v>
      </c>
      <c r="O15" s="90"/>
      <c r="P15" s="66"/>
      <c r="Q15" s="68"/>
      <c r="R15" s="69"/>
    </row>
    <row r="16" spans="1:18" s="70" customFormat="1" ht="9.6" customHeight="1">
      <c r="A16" s="61"/>
      <c r="B16" s="71"/>
      <c r="C16" s="61"/>
      <c r="D16" s="72"/>
      <c r="E16" s="73"/>
      <c r="F16" s="75"/>
      <c r="G16" s="73"/>
      <c r="H16" s="75"/>
      <c r="I16" s="76" t="s">
        <v>23</v>
      </c>
      <c r="J16" s="88" t="str">
        <f>IF(I16="a",E15,IF(I16="b",E17,""))</f>
        <v>CALDAS</v>
      </c>
      <c r="K16" s="78"/>
      <c r="L16" s="73"/>
      <c r="M16" s="90"/>
      <c r="N16" s="89"/>
      <c r="O16" s="90"/>
      <c r="P16" s="66"/>
      <c r="Q16" s="68"/>
      <c r="R16" s="69"/>
    </row>
    <row r="17" spans="1:18" s="70" customFormat="1" ht="9.6" customHeight="1">
      <c r="A17" s="61">
        <v>6</v>
      </c>
      <c r="B17" s="61" t="str">
        <f>IF($D17="","",VLOOKUP($D17,'[8]Prep. Principal S'!$A$11:$J$42,6))</f>
        <v/>
      </c>
      <c r="C17" s="61" t="str">
        <f>IF($D17="","",VLOOKUP($D17,'[8]Prep. Principal S'!$A$11:$J$42,7))</f>
        <v/>
      </c>
      <c r="D17" s="79"/>
      <c r="E17" s="80" t="str">
        <f>UPPER(IF($D17="","",VLOOKUP($D17,'[8]Prep. Principal S'!$A$11:$J$42,2)))</f>
        <v/>
      </c>
      <c r="F17" s="80"/>
      <c r="G17" s="80"/>
      <c r="H17" s="81" t="str">
        <f>IF($D17="","",VLOOKUP($D17,'[8]Prep. Principal S'!$A$11:$J$42,3))</f>
        <v/>
      </c>
      <c r="I17" s="82"/>
      <c r="J17" s="294"/>
      <c r="K17" s="84"/>
      <c r="L17" s="73"/>
      <c r="M17" s="90"/>
      <c r="N17" s="89"/>
      <c r="O17" s="90"/>
      <c r="P17" s="66"/>
      <c r="Q17" s="68"/>
      <c r="R17" s="69"/>
    </row>
    <row r="18" spans="1:18" s="70" customFormat="1" ht="9.6" customHeight="1">
      <c r="A18" s="61"/>
      <c r="B18" s="71"/>
      <c r="C18" s="61"/>
      <c r="D18" s="72"/>
      <c r="E18" s="73"/>
      <c r="F18" s="73"/>
      <c r="G18" s="73"/>
      <c r="H18" s="73"/>
      <c r="I18" s="85"/>
      <c r="J18" s="295"/>
      <c r="K18" s="87" t="s">
        <v>17</v>
      </c>
      <c r="L18" s="88" t="str">
        <f>IF(K18="a",J16,IF(K18="b",J20,""))</f>
        <v>CALDAS</v>
      </c>
      <c r="M18" s="91"/>
      <c r="N18" s="89"/>
      <c r="O18" s="90"/>
      <c r="P18" s="66"/>
      <c r="Q18" s="68"/>
      <c r="R18" s="69"/>
    </row>
    <row r="19" spans="1:18" s="70" customFormat="1" ht="9.6" customHeight="1">
      <c r="A19" s="61">
        <v>7</v>
      </c>
      <c r="B19" s="61" t="str">
        <f>IF($D19="","",VLOOKUP($D19,'[8]Prep. Principal S'!$A$11:$J$42,6))</f>
        <v/>
      </c>
      <c r="C19" s="61" t="str">
        <f>IF($D19="","",VLOOKUP($D19,'[8]Prep. Principal S'!$A$11:$J$42,7))</f>
        <v/>
      </c>
      <c r="D19" s="79"/>
      <c r="E19" s="80" t="str">
        <f>UPPER(IF($D19="","",VLOOKUP($D19,'[8]Prep. Principal S'!$A$11:$J$42,2)))</f>
        <v/>
      </c>
      <c r="F19" s="80"/>
      <c r="G19" s="80"/>
      <c r="H19" s="81" t="str">
        <f>IF($D19="","",VLOOKUP($D19,'[8]Prep. Principal S'!$A$11:$J$42,3))</f>
        <v/>
      </c>
      <c r="I19" s="65"/>
      <c r="J19" s="88"/>
      <c r="K19" s="90"/>
      <c r="L19" s="299" t="s">
        <v>90</v>
      </c>
      <c r="M19" s="93"/>
      <c r="N19" s="89"/>
      <c r="O19" s="90"/>
      <c r="P19" s="66"/>
      <c r="Q19" s="68"/>
      <c r="R19" s="69"/>
    </row>
    <row r="20" spans="1:18" s="70" customFormat="1" ht="9.6" customHeight="1">
      <c r="A20" s="61"/>
      <c r="B20" s="71"/>
      <c r="C20" s="61" t="str">
        <f>IF($D20="","",VLOOKUP($D20,'[8]Prep. Principal S'!$A$11:$J$42,7))</f>
        <v/>
      </c>
      <c r="D20" s="72"/>
      <c r="E20" s="73"/>
      <c r="F20" s="75"/>
      <c r="G20" s="73"/>
      <c r="H20" s="75"/>
      <c r="I20" s="76" t="s">
        <v>18</v>
      </c>
      <c r="J20" s="88" t="str">
        <f>IF(I20="a",E19,IF(I20="b",E21,""))</f>
        <v>TOLIMA</v>
      </c>
      <c r="K20" s="91"/>
      <c r="L20" s="86"/>
      <c r="M20" s="94"/>
      <c r="N20" s="89"/>
      <c r="O20" s="90"/>
      <c r="P20" s="66"/>
      <c r="Q20" s="68"/>
      <c r="R20" s="69"/>
    </row>
    <row r="21" spans="1:18" s="70" customFormat="1" ht="9.6" customHeight="1">
      <c r="A21" s="60">
        <v>8</v>
      </c>
      <c r="B21" s="61">
        <f>IF($D21="","",VLOOKUP($D21,'[8]Prep. Principal S'!$A$11:$J$42,6))</f>
        <v>0</v>
      </c>
      <c r="C21" s="61">
        <f>IF($D21="","",VLOOKUP($D21,'[8]Prep. Principal S'!$A$11:$J$42,7))</f>
        <v>249</v>
      </c>
      <c r="D21" s="62">
        <v>8</v>
      </c>
      <c r="E21" s="80" t="str">
        <f>UPPER(IF($D21="","",VLOOKUP($D21,'[8]Prep. Principal S'!$A$11:$J$42,2)))</f>
        <v>TOLIMA</v>
      </c>
      <c r="F21" s="63"/>
      <c r="G21" s="63"/>
      <c r="H21" s="64">
        <f>IF($D21="","",VLOOKUP($D21,'[8]Prep. Principal S'!$A$11:$J$42,3))</f>
        <v>0</v>
      </c>
      <c r="I21" s="95"/>
      <c r="J21" s="92"/>
      <c r="K21" s="67"/>
      <c r="L21" s="89"/>
      <c r="M21" s="96"/>
      <c r="N21" s="89"/>
      <c r="O21" s="90"/>
      <c r="P21" s="66"/>
      <c r="Q21" s="68"/>
      <c r="R21" s="69"/>
    </row>
    <row r="22" spans="1:18" s="70" customFormat="1" ht="9.6" customHeight="1">
      <c r="A22" s="61"/>
      <c r="B22" s="61"/>
      <c r="C22" s="61"/>
      <c r="D22" s="71"/>
      <c r="E22" s="73"/>
      <c r="F22" s="73"/>
      <c r="G22" s="73"/>
      <c r="H22" s="73"/>
      <c r="I22" s="85"/>
      <c r="J22" s="66"/>
      <c r="K22" s="67"/>
      <c r="L22" s="89"/>
      <c r="M22" s="96"/>
      <c r="N22" s="86"/>
      <c r="O22" s="87" t="s">
        <v>17</v>
      </c>
      <c r="P22" s="77" t="str">
        <f>IF(O22="a",N14,IF(O22="b",N30,""))</f>
        <v>BOGOTA</v>
      </c>
      <c r="Q22" s="97"/>
      <c r="R22" s="69"/>
    </row>
    <row r="23" spans="1:18" s="70" customFormat="1" ht="9.6" customHeight="1">
      <c r="A23" s="60">
        <v>9</v>
      </c>
      <c r="B23" s="61">
        <f>IF($D23="","",VLOOKUP($D23,'[8]Prep. Principal S'!$A$11:$J$42,6))</f>
        <v>0</v>
      </c>
      <c r="C23" s="61">
        <f>IF($D23="","",VLOOKUP($D23,'[8]Prep. Principal S'!$A$11:$J$42,7))</f>
        <v>90</v>
      </c>
      <c r="D23" s="62">
        <v>4</v>
      </c>
      <c r="E23" s="63" t="str">
        <f>UPPER(IF($D23="","",VLOOKUP($D23,'[8]Prep. Principal S'!$A$11:$J$42,2)))</f>
        <v>SANTANDER</v>
      </c>
      <c r="F23" s="63"/>
      <c r="G23" s="63"/>
      <c r="H23" s="64">
        <f>IF($D23="","",VLOOKUP($D23,'[8]Prep. Principal S'!$A$11:$J$42,3))</f>
        <v>0</v>
      </c>
      <c r="I23" s="65"/>
      <c r="J23" s="66"/>
      <c r="K23" s="67"/>
      <c r="L23" s="66"/>
      <c r="M23" s="67"/>
      <c r="N23" s="66"/>
      <c r="O23" s="90"/>
      <c r="P23" s="92" t="s">
        <v>83</v>
      </c>
      <c r="Q23" s="98"/>
      <c r="R23" s="69"/>
    </row>
    <row r="24" spans="1:18" s="70" customFormat="1" ht="9.6" customHeight="1">
      <c r="A24" s="61"/>
      <c r="B24" s="71"/>
      <c r="C24" s="61"/>
      <c r="D24" s="72"/>
      <c r="E24" s="73"/>
      <c r="F24" s="74"/>
      <c r="G24" s="73"/>
      <c r="H24" s="75"/>
      <c r="I24" s="76" t="s">
        <v>23</v>
      </c>
      <c r="J24" s="77" t="str">
        <f>IF(I24="a",E23,IF(I24="b",E25,""))</f>
        <v>SANTANDER</v>
      </c>
      <c r="K24" s="78"/>
      <c r="L24" s="66"/>
      <c r="M24" s="67"/>
      <c r="N24" s="66"/>
      <c r="O24" s="90"/>
      <c r="P24" s="99"/>
      <c r="Q24" s="98"/>
      <c r="R24" s="69"/>
    </row>
    <row r="25" spans="1:18" s="70" customFormat="1" ht="9.6" customHeight="1">
      <c r="A25" s="61">
        <v>10</v>
      </c>
      <c r="B25" s="61" t="str">
        <f>IF($D25="","",VLOOKUP($D25,'[8]Prep. Principal S'!$A$11:$J$42,6))</f>
        <v/>
      </c>
      <c r="C25" s="61" t="str">
        <f>IF($D25="","",VLOOKUP($D25,'[8]Prep. Principal S'!$A$11:$J$42,7))</f>
        <v/>
      </c>
      <c r="D25" s="79"/>
      <c r="E25" s="80" t="str">
        <f>UPPER(IF($D25="","",VLOOKUP($D25,'[8]Prep. Principal S'!$A$11:$J$42,2)))</f>
        <v/>
      </c>
      <c r="F25" s="80"/>
      <c r="G25" s="80"/>
      <c r="H25" s="81" t="str">
        <f>IF($D25="","",VLOOKUP($D25,'[8]Prep. Principal S'!$A$11:$J$42,3))</f>
        <v/>
      </c>
      <c r="I25" s="82"/>
      <c r="J25" s="83"/>
      <c r="K25" s="84"/>
      <c r="L25" s="66"/>
      <c r="M25" s="67"/>
      <c r="N25" s="66"/>
      <c r="O25" s="90"/>
      <c r="P25" s="99"/>
      <c r="Q25" s="98"/>
      <c r="R25" s="69"/>
    </row>
    <row r="26" spans="1:18" s="70" customFormat="1" ht="9.6" customHeight="1">
      <c r="A26" s="61"/>
      <c r="B26" s="71"/>
      <c r="C26" s="61"/>
      <c r="D26" s="72"/>
      <c r="E26" s="73"/>
      <c r="F26" s="73"/>
      <c r="G26" s="73"/>
      <c r="H26" s="73"/>
      <c r="I26" s="85"/>
      <c r="J26" s="86"/>
      <c r="K26" s="87" t="s">
        <v>23</v>
      </c>
      <c r="L26" s="77" t="str">
        <f>IF(K26="a",J24,IF(K26="b",J28,""))</f>
        <v>SANTANDER</v>
      </c>
      <c r="M26" s="78"/>
      <c r="N26" s="66"/>
      <c r="O26" s="90"/>
      <c r="P26" s="99"/>
      <c r="Q26" s="98"/>
      <c r="R26" s="69"/>
    </row>
    <row r="27" spans="1:18" s="70" customFormat="1" ht="9.6" customHeight="1">
      <c r="A27" s="61">
        <v>11</v>
      </c>
      <c r="B27" s="61" t="str">
        <f>IF($D27="","",VLOOKUP($D27,'[8]Prep. Principal S'!$A$11:$J$42,6))</f>
        <v/>
      </c>
      <c r="C27" s="61" t="str">
        <f>IF($D27="","",VLOOKUP($D27,'[8]Prep. Principal S'!$A$11:$J$42,7))</f>
        <v/>
      </c>
      <c r="D27" s="79"/>
      <c r="E27" s="80" t="str">
        <f>UPPER(IF($D27="","",VLOOKUP($D27,'[8]Prep. Principal S'!$A$11:$J$42,2)))</f>
        <v/>
      </c>
      <c r="F27" s="80"/>
      <c r="G27" s="80"/>
      <c r="H27" s="81" t="str">
        <f>IF($D27="","",VLOOKUP($D27,'[8]Prep. Principal S'!$A$11:$J$42,3))</f>
        <v/>
      </c>
      <c r="I27" s="65"/>
      <c r="J27" s="89"/>
      <c r="K27" s="90"/>
      <c r="L27" s="294" t="s">
        <v>83</v>
      </c>
      <c r="M27" s="84"/>
      <c r="N27" s="66"/>
      <c r="O27" s="90"/>
      <c r="P27" s="99"/>
      <c r="Q27" s="98"/>
      <c r="R27" s="69"/>
    </row>
    <row r="28" spans="1:18" s="70" customFormat="1" ht="9.6" customHeight="1">
      <c r="A28" s="61"/>
      <c r="B28" s="71"/>
      <c r="C28" s="61"/>
      <c r="D28" s="100"/>
      <c r="E28" s="73"/>
      <c r="F28" s="75"/>
      <c r="G28" s="73"/>
      <c r="H28" s="75"/>
      <c r="I28" s="76" t="s">
        <v>18</v>
      </c>
      <c r="J28" s="88" t="str">
        <f>IF(I28="a",E27,IF(I28="b",E29,""))</f>
        <v>META</v>
      </c>
      <c r="K28" s="91"/>
      <c r="L28" s="295"/>
      <c r="M28" s="87"/>
      <c r="N28" s="66"/>
      <c r="O28" s="90"/>
      <c r="P28" s="99"/>
      <c r="Q28" s="98"/>
      <c r="R28" s="69"/>
    </row>
    <row r="29" spans="1:18" s="70" customFormat="1" ht="9.6" customHeight="1">
      <c r="A29" s="61">
        <v>12</v>
      </c>
      <c r="B29" s="61">
        <f>IF($D29="","",VLOOKUP($D29,'[8]Prep. Principal S'!$A$11:$J$42,6))</f>
        <v>0</v>
      </c>
      <c r="C29" s="61">
        <f>IF($D29="","",VLOOKUP($D29,'[8]Prep. Principal S'!$A$11:$J$42,7))</f>
        <v>0</v>
      </c>
      <c r="D29" s="79">
        <v>14</v>
      </c>
      <c r="E29" s="80" t="str">
        <f>UPPER(IF($D29="","",VLOOKUP($D29,'[8]Prep. Principal S'!$A$11:$J$42,2)))</f>
        <v>META</v>
      </c>
      <c r="F29" s="80"/>
      <c r="G29" s="80"/>
      <c r="H29" s="81">
        <f>IF($D29="","",VLOOKUP($D29,'[8]Prep. Principal S'!$A$11:$J$42,3))</f>
        <v>0</v>
      </c>
      <c r="I29" s="82"/>
      <c r="J29" s="92"/>
      <c r="K29" s="67"/>
      <c r="L29" s="88"/>
      <c r="M29" s="90"/>
      <c r="N29" s="66"/>
      <c r="O29" s="90"/>
      <c r="P29" s="99"/>
      <c r="Q29" s="98"/>
      <c r="R29" s="69"/>
    </row>
    <row r="30" spans="1:18" s="70" customFormat="1" ht="9.6" customHeight="1">
      <c r="A30" s="61"/>
      <c r="B30" s="71"/>
      <c r="C30" s="61"/>
      <c r="D30" s="72"/>
      <c r="E30" s="73"/>
      <c r="F30" s="73"/>
      <c r="G30" s="73"/>
      <c r="H30" s="73"/>
      <c r="I30" s="85"/>
      <c r="J30" s="66"/>
      <c r="K30" s="67"/>
      <c r="L30" s="295"/>
      <c r="M30" s="87" t="s">
        <v>21</v>
      </c>
      <c r="N30" s="88" t="str">
        <f>IF(M30="a",L26,IF(M30="b",L34,""))</f>
        <v>N. SANTANDER</v>
      </c>
      <c r="O30" s="91"/>
      <c r="P30" s="99"/>
      <c r="Q30" s="98"/>
      <c r="R30" s="69"/>
    </row>
    <row r="31" spans="1:18" s="70" customFormat="1" ht="9.6" customHeight="1">
      <c r="A31" s="61">
        <v>13</v>
      </c>
      <c r="B31" s="61">
        <f>IF($D31="","",VLOOKUP($D31,'[8]Prep. Principal S'!$A$11:$J$42,6))</f>
        <v>0</v>
      </c>
      <c r="C31" s="61">
        <f>IF($D31="","",VLOOKUP($D31,'[8]Prep. Principal S'!$A$11:$J$42,7))</f>
        <v>97</v>
      </c>
      <c r="D31" s="79">
        <v>5</v>
      </c>
      <c r="E31" s="80" t="str">
        <f>UPPER(IF($D31="","",VLOOKUP($D31,'[8]Prep. Principal S'!$A$11:$J$42,2)))</f>
        <v>N. SANTANDER</v>
      </c>
      <c r="F31" s="80"/>
      <c r="G31" s="80"/>
      <c r="H31" s="81">
        <f>IF($D31="","",VLOOKUP($D31,'[8]Prep. Principal S'!$A$11:$J$42,3))</f>
        <v>0</v>
      </c>
      <c r="I31" s="65"/>
      <c r="J31" s="66"/>
      <c r="K31" s="67"/>
      <c r="L31" s="73"/>
      <c r="M31" s="90"/>
      <c r="N31" s="83" t="s">
        <v>83</v>
      </c>
      <c r="O31" s="96"/>
      <c r="P31" s="99"/>
      <c r="Q31" s="98"/>
      <c r="R31" s="69"/>
    </row>
    <row r="32" spans="1:18" s="70" customFormat="1" ht="9.6" customHeight="1">
      <c r="A32" s="61"/>
      <c r="B32" s="71"/>
      <c r="C32" s="61"/>
      <c r="D32" s="72"/>
      <c r="E32" s="73"/>
      <c r="F32" s="75"/>
      <c r="G32" s="73"/>
      <c r="H32" s="75"/>
      <c r="I32" s="76" t="s">
        <v>23</v>
      </c>
      <c r="J32" s="88" t="str">
        <f>IF(I32="a",E31,IF(I32="b",E33,""))</f>
        <v>N. SANTANDER</v>
      </c>
      <c r="K32" s="78"/>
      <c r="L32" s="73"/>
      <c r="M32" s="90"/>
      <c r="N32" s="89"/>
      <c r="O32" s="96"/>
      <c r="P32" s="99"/>
      <c r="Q32" s="98"/>
      <c r="R32" s="69"/>
    </row>
    <row r="33" spans="1:18" s="70" customFormat="1" ht="9.6" customHeight="1">
      <c r="A33" s="61">
        <v>14</v>
      </c>
      <c r="B33" s="61" t="str">
        <f>IF($D33="","",VLOOKUP($D33,'[8]Prep. Principal S'!$A$11:$J$42,6))</f>
        <v/>
      </c>
      <c r="C33" s="61" t="str">
        <f>IF($D33="","",VLOOKUP($D33,'[8]Prep. Principal S'!$A$11:$J$42,7))</f>
        <v/>
      </c>
      <c r="D33" s="79"/>
      <c r="E33" s="80" t="str">
        <f>UPPER(IF($D33="","",VLOOKUP($D33,'[8]Prep. Principal S'!$A$11:$J$42,2)))</f>
        <v/>
      </c>
      <c r="F33" s="80"/>
      <c r="G33" s="80"/>
      <c r="H33" s="81" t="str">
        <f>IF($D33="","",VLOOKUP($D33,'[8]Prep. Principal S'!$A$11:$J$42,3))</f>
        <v/>
      </c>
      <c r="I33" s="82"/>
      <c r="J33" s="294"/>
      <c r="K33" s="84"/>
      <c r="L33" s="73"/>
      <c r="M33" s="90"/>
      <c r="N33" s="89"/>
      <c r="O33" s="96"/>
      <c r="P33" s="99"/>
      <c r="Q33" s="98"/>
      <c r="R33" s="69"/>
    </row>
    <row r="34" spans="1:18" s="70" customFormat="1" ht="9.6" customHeight="1">
      <c r="A34" s="61"/>
      <c r="B34" s="71"/>
      <c r="C34" s="61"/>
      <c r="D34" s="72"/>
      <c r="E34" s="73"/>
      <c r="F34" s="73"/>
      <c r="G34" s="73"/>
      <c r="H34" s="73"/>
      <c r="I34" s="85"/>
      <c r="J34" s="295"/>
      <c r="K34" s="87" t="s">
        <v>23</v>
      </c>
      <c r="L34" s="88" t="str">
        <f>IF(K34="a",J32,IF(K34="b",J36,""))</f>
        <v>N. SANTANDER</v>
      </c>
      <c r="M34" s="91"/>
      <c r="N34" s="89"/>
      <c r="O34" s="96"/>
      <c r="P34" s="99"/>
      <c r="Q34" s="98"/>
      <c r="R34" s="69"/>
    </row>
    <row r="35" spans="1:18" s="70" customFormat="1" ht="9.6" customHeight="1">
      <c r="A35" s="61">
        <v>15</v>
      </c>
      <c r="B35" s="61" t="str">
        <f>IF($D35="","",VLOOKUP($D35,'[8]Prep. Principal S'!$A$11:$J$42,6))</f>
        <v/>
      </c>
      <c r="C35" s="61" t="str">
        <f>IF($D35="","",VLOOKUP($D35,'[8]Prep. Principal S'!$A$11:$J$42,7))</f>
        <v/>
      </c>
      <c r="D35" s="79"/>
      <c r="E35" s="80" t="str">
        <f>UPPER(IF($D35="","",VLOOKUP($D35,'[8]Prep. Principal S'!$A$11:$J$42,2)))</f>
        <v/>
      </c>
      <c r="F35" s="80"/>
      <c r="G35" s="80"/>
      <c r="H35" s="81" t="str">
        <f>IF($D35="","",VLOOKUP($D35,'[8]Prep. Principal S'!$A$11:$J$42,3))</f>
        <v/>
      </c>
      <c r="I35" s="65"/>
      <c r="J35" s="88"/>
      <c r="K35" s="90"/>
      <c r="L35" s="83" t="s">
        <v>83</v>
      </c>
      <c r="M35" s="93"/>
      <c r="N35" s="89"/>
      <c r="O35" s="96"/>
      <c r="P35" s="99"/>
      <c r="Q35" s="98"/>
      <c r="R35" s="69"/>
    </row>
    <row r="36" spans="1:18" s="70" customFormat="1" ht="9.6" customHeight="1">
      <c r="A36" s="61"/>
      <c r="B36" s="71"/>
      <c r="C36" s="61"/>
      <c r="D36" s="72"/>
      <c r="E36" s="73"/>
      <c r="F36" s="75"/>
      <c r="G36" s="73"/>
      <c r="H36" s="75"/>
      <c r="I36" s="76" t="s">
        <v>18</v>
      </c>
      <c r="J36" s="88" t="str">
        <f>IF(I36="a",E35,IF(I36="b",E37,""))</f>
        <v>BOLIVAR</v>
      </c>
      <c r="K36" s="91"/>
      <c r="L36" s="86"/>
      <c r="M36" s="94"/>
      <c r="N36" s="89"/>
      <c r="O36" s="96"/>
      <c r="P36" s="99"/>
      <c r="Q36" s="98"/>
      <c r="R36" s="69"/>
    </row>
    <row r="37" spans="1:18" s="70" customFormat="1" ht="9.6" customHeight="1">
      <c r="A37" s="60">
        <v>16</v>
      </c>
      <c r="B37" s="61">
        <f>IF($D37="","",VLOOKUP($D37,'[8]Prep. Principal S'!$A$11:$J$42,6))</f>
        <v>0</v>
      </c>
      <c r="C37" s="61">
        <f>IF($D37="","",VLOOKUP($D37,'[8]Prep. Principal S'!$A$11:$J$42,7))</f>
        <v>0</v>
      </c>
      <c r="D37" s="62">
        <v>13</v>
      </c>
      <c r="E37" s="80" t="str">
        <f>UPPER(IF($D37="","",VLOOKUP($D37,'[8]Prep. Principal S'!$A$11:$J$42,2)))</f>
        <v>BOLIVAR</v>
      </c>
      <c r="F37" s="63"/>
      <c r="G37" s="63"/>
      <c r="H37" s="64">
        <f>IF($D37="","",VLOOKUP($D37,'[8]Prep. Principal S'!$A$11:$J$42,3))</f>
        <v>0</v>
      </c>
      <c r="I37" s="95"/>
      <c r="J37" s="92"/>
      <c r="K37" s="67"/>
      <c r="L37" s="89"/>
      <c r="M37" s="96"/>
      <c r="N37" s="96"/>
      <c r="O37" s="96"/>
      <c r="P37" s="99"/>
      <c r="Q37" s="98"/>
      <c r="R37" s="69"/>
    </row>
    <row r="38" spans="1:18" s="70" customFormat="1" ht="9.6" customHeight="1">
      <c r="A38" s="61"/>
      <c r="B38" s="71"/>
      <c r="C38" s="61"/>
      <c r="D38" s="71"/>
      <c r="E38" s="73"/>
      <c r="F38" s="73"/>
      <c r="G38" s="73"/>
      <c r="H38" s="73"/>
      <c r="I38" s="85"/>
      <c r="J38" s="66"/>
      <c r="K38" s="67"/>
      <c r="L38" s="89"/>
      <c r="M38" s="96"/>
      <c r="N38" s="101" t="s">
        <v>26</v>
      </c>
      <c r="O38" s="102" t="s">
        <v>17</v>
      </c>
      <c r="P38" s="77" t="str">
        <f>IF(O38="a",P22,IF(O38="b",P54,""))</f>
        <v>BOGOTA</v>
      </c>
      <c r="Q38" s="103"/>
      <c r="R38" s="69"/>
    </row>
    <row r="39" spans="1:18" s="70" customFormat="1" ht="9.6" customHeight="1">
      <c r="A39" s="60">
        <v>17</v>
      </c>
      <c r="B39" s="61">
        <f>IF($D39="","",VLOOKUP($D39,'[8]Prep. Principal S'!$A$11:$J$42,6))</f>
        <v>0</v>
      </c>
      <c r="C39" s="61">
        <f>IF($D39="","",VLOOKUP($D39,'[8]Prep. Principal S'!$A$11:$J$42,7))</f>
        <v>33</v>
      </c>
      <c r="D39" s="62">
        <v>9</v>
      </c>
      <c r="E39" s="80" t="str">
        <f>UPPER(IF($D39="","",VLOOKUP($D39,'[8]Prep. Principal S'!$A$11:$J$42,2)))</f>
        <v>QUINDIO</v>
      </c>
      <c r="F39" s="63"/>
      <c r="G39" s="63"/>
      <c r="H39" s="64">
        <f>IF($D39="","",VLOOKUP($D39,'[8]Prep. Principal S'!$A$11:$J$42,3))</f>
        <v>0</v>
      </c>
      <c r="I39" s="65"/>
      <c r="J39" s="66"/>
      <c r="K39" s="67"/>
      <c r="L39" s="66"/>
      <c r="M39" s="67"/>
      <c r="N39" s="66"/>
      <c r="O39" s="67"/>
      <c r="P39" s="104" t="s">
        <v>83</v>
      </c>
      <c r="Q39" s="98"/>
      <c r="R39" s="69"/>
    </row>
    <row r="40" spans="1:18" s="70" customFormat="1" ht="9.6" customHeight="1">
      <c r="A40" s="61"/>
      <c r="B40" s="71"/>
      <c r="C40" s="61"/>
      <c r="D40" s="72"/>
      <c r="E40" s="73"/>
      <c r="F40" s="74"/>
      <c r="G40" s="73"/>
      <c r="H40" s="75"/>
      <c r="I40" s="76" t="s">
        <v>23</v>
      </c>
      <c r="J40" s="88" t="str">
        <f>IF(I40="a",E39,IF(I40="b",E41,""))</f>
        <v>QUINDIO</v>
      </c>
      <c r="K40" s="78"/>
      <c r="L40" s="66"/>
      <c r="M40" s="67"/>
      <c r="N40" s="66"/>
      <c r="O40" s="67"/>
      <c r="P40" s="105"/>
      <c r="Q40" s="106"/>
      <c r="R40" s="69"/>
    </row>
    <row r="41" spans="1:18" s="70" customFormat="1" ht="9.6" customHeight="1">
      <c r="A41" s="61">
        <v>18</v>
      </c>
      <c r="B41" s="61" t="str">
        <f>IF($D41="","",VLOOKUP($D41,'[8]Prep. Principal S'!$A$11:$J$42,6))</f>
        <v/>
      </c>
      <c r="C41" s="61" t="str">
        <f>IF($D41="","",VLOOKUP($D41,'[8]Prep. Principal S'!$A$11:$J$42,7))</f>
        <v/>
      </c>
      <c r="D41" s="79"/>
      <c r="E41" s="80" t="str">
        <f>UPPER(IF($D41="","",VLOOKUP($D41,'[8]Prep. Principal S'!$A$11:$J$42,2)))</f>
        <v/>
      </c>
      <c r="F41" s="80"/>
      <c r="G41" s="80"/>
      <c r="H41" s="81" t="str">
        <f>IF($D41="","",VLOOKUP($D41,'[8]Prep. Principal S'!$A$11:$J$42,3))</f>
        <v/>
      </c>
      <c r="I41" s="82"/>
      <c r="J41" s="294"/>
      <c r="K41" s="84"/>
      <c r="L41" s="66"/>
      <c r="M41" s="67"/>
      <c r="N41" s="66"/>
      <c r="O41" s="67"/>
      <c r="P41" s="99"/>
      <c r="Q41" s="98"/>
      <c r="R41" s="69"/>
    </row>
    <row r="42" spans="1:18" s="70" customFormat="1" ht="9.6" customHeight="1">
      <c r="A42" s="61"/>
      <c r="B42" s="71"/>
      <c r="C42" s="61"/>
      <c r="D42" s="72"/>
      <c r="E42" s="73"/>
      <c r="F42" s="73"/>
      <c r="G42" s="73"/>
      <c r="H42" s="73"/>
      <c r="I42" s="85"/>
      <c r="J42" s="295"/>
      <c r="K42" s="87" t="s">
        <v>17</v>
      </c>
      <c r="L42" s="88" t="str">
        <f>IF(K42="a",J40,IF(K42="b",J44,""))</f>
        <v>QUINDIO</v>
      </c>
      <c r="M42" s="78"/>
      <c r="N42" s="66"/>
      <c r="O42" s="67"/>
      <c r="P42" s="99"/>
      <c r="Q42" s="98"/>
      <c r="R42" s="69"/>
    </row>
    <row r="43" spans="1:18" s="70" customFormat="1" ht="9.6" customHeight="1">
      <c r="A43" s="61">
        <v>19</v>
      </c>
      <c r="B43" s="61" t="str">
        <f>IF($D43="","",VLOOKUP($D43,'[8]Prep. Principal S'!$A$11:$J$42,6))</f>
        <v/>
      </c>
      <c r="C43" s="61" t="str">
        <f>IF($D43="","",VLOOKUP($D43,'[8]Prep. Principal S'!$A$11:$J$42,7))</f>
        <v/>
      </c>
      <c r="D43" s="79"/>
      <c r="E43" s="80" t="str">
        <f>UPPER(IF($D43="","",VLOOKUP($D43,'[8]Prep. Principal S'!$A$11:$J$42,2)))</f>
        <v/>
      </c>
      <c r="F43" s="80"/>
      <c r="G43" s="80"/>
      <c r="H43" s="81" t="str">
        <f>IF($D43="","",VLOOKUP($D43,'[8]Prep. Principal S'!$A$11:$J$42,3))</f>
        <v/>
      </c>
      <c r="I43" s="65"/>
      <c r="J43" s="88"/>
      <c r="K43" s="90"/>
      <c r="L43" s="294" t="s">
        <v>83</v>
      </c>
      <c r="M43" s="84"/>
      <c r="N43" s="66"/>
      <c r="O43" s="67"/>
      <c r="P43" s="99"/>
      <c r="Q43" s="98"/>
      <c r="R43" s="69"/>
    </row>
    <row r="44" spans="1:18" s="70" customFormat="1" ht="9.6" customHeight="1">
      <c r="A44" s="61"/>
      <c r="B44" s="71"/>
      <c r="C44" s="61"/>
      <c r="D44" s="72"/>
      <c r="E44" s="73"/>
      <c r="F44" s="75"/>
      <c r="G44" s="73"/>
      <c r="H44" s="75"/>
      <c r="I44" s="76" t="s">
        <v>18</v>
      </c>
      <c r="J44" s="88" t="str">
        <f>IF(I44="a",E43,IF(I44="b",E45,""))</f>
        <v>VALLE</v>
      </c>
      <c r="K44" s="91"/>
      <c r="L44" s="295"/>
      <c r="M44" s="87"/>
      <c r="N44" s="66"/>
      <c r="O44" s="67"/>
      <c r="P44" s="99"/>
      <c r="Q44" s="98"/>
      <c r="R44" s="69"/>
    </row>
    <row r="45" spans="1:18" s="70" customFormat="1" ht="9.6" customHeight="1">
      <c r="A45" s="61">
        <v>20</v>
      </c>
      <c r="B45" s="61">
        <f>IF($D45="","",VLOOKUP($D45,'[8]Prep. Principal S'!$A$11:$J$42,6))</f>
        <v>0</v>
      </c>
      <c r="C45" s="61">
        <f>IF($D45="","",VLOOKUP($D45,'[8]Prep. Principal S'!$A$11:$J$42,7))</f>
        <v>254</v>
      </c>
      <c r="D45" s="79">
        <v>12</v>
      </c>
      <c r="E45" s="80" t="str">
        <f>UPPER(IF($D45="","",VLOOKUP($D45,'[8]Prep. Principal S'!$A$11:$J$42,2)))</f>
        <v>VALLE</v>
      </c>
      <c r="F45" s="80"/>
      <c r="G45" s="80"/>
      <c r="H45" s="81">
        <f>IF($D45="","",VLOOKUP($D45,'[8]Prep. Principal S'!$A$11:$J$42,3))</f>
        <v>0</v>
      </c>
      <c r="I45" s="82"/>
      <c r="J45" s="92"/>
      <c r="K45" s="67"/>
      <c r="L45" s="88"/>
      <c r="M45" s="90"/>
      <c r="N45" s="66"/>
      <c r="O45" s="67"/>
      <c r="P45" s="99"/>
      <c r="Q45" s="98"/>
      <c r="R45" s="69"/>
    </row>
    <row r="46" spans="1:18" s="70" customFormat="1" ht="9.6" customHeight="1">
      <c r="A46" s="61"/>
      <c r="B46" s="71"/>
      <c r="C46" s="61"/>
      <c r="D46" s="72"/>
      <c r="E46" s="73"/>
      <c r="F46" s="73"/>
      <c r="G46" s="73"/>
      <c r="H46" s="73"/>
      <c r="I46" s="85"/>
      <c r="J46" s="66"/>
      <c r="K46" s="67"/>
      <c r="L46" s="295"/>
      <c r="M46" s="87" t="s">
        <v>21</v>
      </c>
      <c r="N46" s="77" t="str">
        <f>IF(M46="a",L42,IF(M46="b",L50,""))</f>
        <v>ANTIOQUIA</v>
      </c>
      <c r="O46" s="78"/>
      <c r="P46" s="99"/>
      <c r="Q46" s="98"/>
      <c r="R46" s="69"/>
    </row>
    <row r="47" spans="1:18" s="70" customFormat="1" ht="9.6" customHeight="1">
      <c r="A47" s="61">
        <v>21</v>
      </c>
      <c r="B47" s="61">
        <f>IF($D47="","",VLOOKUP($D47,'[8]Prep. Principal S'!$A$11:$J$42,6))</f>
        <v>0</v>
      </c>
      <c r="C47" s="61">
        <f>IF($D47="","",VLOOKUP($D47,'[8]Prep. Principal S'!$A$11:$J$42,7))</f>
        <v>169</v>
      </c>
      <c r="D47" s="79">
        <v>6</v>
      </c>
      <c r="E47" s="80" t="str">
        <f>UPPER(IF($D47="","",VLOOKUP($D47,'[8]Prep. Principal S'!$A$11:$J$42,2)))</f>
        <v>CASANARE</v>
      </c>
      <c r="F47" s="80"/>
      <c r="G47" s="80"/>
      <c r="H47" s="81">
        <f>IF($D47="","",VLOOKUP($D47,'[8]Prep. Principal S'!$A$11:$J$42,3))</f>
        <v>0</v>
      </c>
      <c r="I47" s="65"/>
      <c r="J47" s="66"/>
      <c r="K47" s="67"/>
      <c r="L47" s="73"/>
      <c r="M47" s="96"/>
      <c r="N47" s="377" t="s">
        <v>90</v>
      </c>
      <c r="O47" s="90"/>
      <c r="P47" s="99"/>
      <c r="Q47" s="98"/>
      <c r="R47" s="69"/>
    </row>
    <row r="48" spans="1:18" s="70" customFormat="1" ht="9.6" customHeight="1">
      <c r="A48" s="61"/>
      <c r="B48" s="71"/>
      <c r="C48" s="61"/>
      <c r="D48" s="72"/>
      <c r="E48" s="73"/>
      <c r="F48" s="75"/>
      <c r="G48" s="73"/>
      <c r="H48" s="75"/>
      <c r="I48" s="76" t="s">
        <v>23</v>
      </c>
      <c r="J48" s="88" t="str">
        <f>IF(I48="a",E47,IF(I48="b",E49,""))</f>
        <v>CASANARE</v>
      </c>
      <c r="K48" s="78"/>
      <c r="L48" s="73"/>
      <c r="M48" s="90"/>
      <c r="N48" s="89"/>
      <c r="O48" s="90"/>
      <c r="P48" s="99"/>
      <c r="Q48" s="98"/>
      <c r="R48" s="69"/>
    </row>
    <row r="49" spans="1:18" s="70" customFormat="1" ht="9.6" customHeight="1">
      <c r="A49" s="61">
        <v>22</v>
      </c>
      <c r="B49" s="61" t="str">
        <f>IF($D49="","",VLOOKUP($D49,'[8]Prep. Principal S'!$A$11:$J$42,6))</f>
        <v/>
      </c>
      <c r="C49" s="61" t="str">
        <f>IF($D49="","",VLOOKUP($D49,'[8]Prep. Principal S'!$A$11:$J$42,7))</f>
        <v/>
      </c>
      <c r="D49" s="79"/>
      <c r="E49" s="80" t="str">
        <f>UPPER(IF($D49="","",VLOOKUP($D49,'[8]Prep. Principal S'!$A$11:$J$42,2)))</f>
        <v/>
      </c>
      <c r="F49" s="80"/>
      <c r="G49" s="80"/>
      <c r="H49" s="81" t="str">
        <f>IF($D49="","",VLOOKUP($D49,'[8]Prep. Principal S'!$A$11:$J$42,3))</f>
        <v/>
      </c>
      <c r="I49" s="82"/>
      <c r="J49" s="83"/>
      <c r="K49" s="84"/>
      <c r="L49" s="73"/>
      <c r="M49" s="90"/>
      <c r="N49" s="89"/>
      <c r="O49" s="90"/>
      <c r="P49" s="99"/>
      <c r="Q49" s="98"/>
      <c r="R49" s="69"/>
    </row>
    <row r="50" spans="1:18" s="70" customFormat="1" ht="9.6" customHeight="1">
      <c r="A50" s="61"/>
      <c r="B50" s="71"/>
      <c r="C50" s="61"/>
      <c r="D50" s="72"/>
      <c r="E50" s="73"/>
      <c r="F50" s="73"/>
      <c r="G50" s="73"/>
      <c r="H50" s="73"/>
      <c r="I50" s="85"/>
      <c r="J50" s="86"/>
      <c r="K50" s="87" t="s">
        <v>18</v>
      </c>
      <c r="L50" s="77" t="str">
        <f>IF(K50="a",J48,IF(K50="b",J52,""))</f>
        <v>ANTIOQUIA</v>
      </c>
      <c r="M50" s="91"/>
      <c r="N50" s="89"/>
      <c r="O50" s="90"/>
      <c r="P50" s="99"/>
      <c r="Q50" s="98"/>
      <c r="R50" s="69"/>
    </row>
    <row r="51" spans="1:18" s="70" customFormat="1" ht="9.6" customHeight="1">
      <c r="A51" s="61">
        <v>23</v>
      </c>
      <c r="B51" s="61" t="str">
        <f>IF($D51="","",VLOOKUP($D51,'[8]Prep. Principal S'!$A$11:$J$42,6))</f>
        <v/>
      </c>
      <c r="C51" s="61" t="str">
        <f>IF($D51="","",VLOOKUP($D51,'[8]Prep. Principal S'!$A$11:$J$42,7))</f>
        <v/>
      </c>
      <c r="D51" s="79"/>
      <c r="E51" s="80" t="str">
        <f>UPPER(IF($D51="","",VLOOKUP($D51,'[8]Prep. Principal S'!$A$11:$J$42,2)))</f>
        <v/>
      </c>
      <c r="F51" s="80"/>
      <c r="G51" s="80"/>
      <c r="H51" s="81" t="str">
        <f>IF($D51="","",VLOOKUP($D51,'[8]Prep. Principal S'!$A$11:$J$42,3))</f>
        <v/>
      </c>
      <c r="I51" s="65"/>
      <c r="J51" s="89"/>
      <c r="K51" s="90"/>
      <c r="L51" s="83" t="s">
        <v>83</v>
      </c>
      <c r="M51" s="93"/>
      <c r="N51" s="89"/>
      <c r="O51" s="90"/>
      <c r="P51" s="99"/>
      <c r="Q51" s="98"/>
      <c r="R51" s="69"/>
    </row>
    <row r="52" spans="1:18" s="70" customFormat="1" ht="9.6" customHeight="1">
      <c r="A52" s="61"/>
      <c r="B52" s="71"/>
      <c r="C52" s="61"/>
      <c r="D52" s="72"/>
      <c r="E52" s="73"/>
      <c r="F52" s="75"/>
      <c r="G52" s="73"/>
      <c r="H52" s="75"/>
      <c r="I52" s="76" t="s">
        <v>18</v>
      </c>
      <c r="J52" s="77" t="str">
        <f>IF(I52="a",E51,IF(I52="b",E53,""))</f>
        <v>ANTIOQUIA</v>
      </c>
      <c r="K52" s="91"/>
      <c r="L52" s="86"/>
      <c r="M52" s="94"/>
      <c r="N52" s="89"/>
      <c r="O52" s="90"/>
      <c r="P52" s="99"/>
      <c r="Q52" s="98"/>
      <c r="R52" s="69"/>
    </row>
    <row r="53" spans="1:18" s="70" customFormat="1" ht="9.6" customHeight="1">
      <c r="A53" s="60">
        <v>24</v>
      </c>
      <c r="B53" s="61">
        <f>IF($D53="","",VLOOKUP($D53,'[8]Prep. Principal S'!$A$11:$J$42,6))</f>
        <v>0</v>
      </c>
      <c r="C53" s="61">
        <f>IF($D53="","",VLOOKUP($D53,'[8]Prep. Principal S'!$A$11:$J$42,7))</f>
        <v>69</v>
      </c>
      <c r="D53" s="62">
        <v>3</v>
      </c>
      <c r="E53" s="63" t="str">
        <f>UPPER(IF($D53="","",VLOOKUP($D53,'[8]Prep. Principal S'!$A$11:$J$42,2)))</f>
        <v>ANTIOQUIA</v>
      </c>
      <c r="F53" s="63"/>
      <c r="G53" s="63"/>
      <c r="H53" s="64">
        <f>IF($D53="","",VLOOKUP($D53,'[8]Prep. Principal S'!$A$11:$J$42,3))</f>
        <v>0</v>
      </c>
      <c r="I53" s="95"/>
      <c r="J53" s="107"/>
      <c r="K53" s="67"/>
      <c r="L53" s="89"/>
      <c r="M53" s="96"/>
      <c r="N53" s="89"/>
      <c r="O53" s="90"/>
      <c r="P53" s="99"/>
      <c r="Q53" s="98"/>
      <c r="R53" s="69"/>
    </row>
    <row r="54" spans="1:18" s="70" customFormat="1" ht="9.6" customHeight="1">
      <c r="A54" s="61"/>
      <c r="B54" s="71"/>
      <c r="C54" s="61"/>
      <c r="D54" s="71"/>
      <c r="E54" s="73"/>
      <c r="F54" s="73"/>
      <c r="G54" s="73"/>
      <c r="H54" s="73"/>
      <c r="I54" s="85"/>
      <c r="J54" s="66"/>
      <c r="K54" s="67"/>
      <c r="L54" s="89"/>
      <c r="M54" s="96"/>
      <c r="N54" s="86"/>
      <c r="O54" s="87" t="s">
        <v>21</v>
      </c>
      <c r="P54" s="77" t="str">
        <f>IF(O54="a",N46,IF(O54="b",N62,""))</f>
        <v>CUNDINAMARCA</v>
      </c>
      <c r="Q54" s="103"/>
      <c r="R54" s="69"/>
    </row>
    <row r="55" spans="1:18" s="70" customFormat="1" ht="9.6" customHeight="1">
      <c r="A55" s="60">
        <v>25</v>
      </c>
      <c r="B55" s="61">
        <f>IF($D55="","",VLOOKUP($D55,'[8]Prep. Principal S'!$A$11:$J$42,6))</f>
        <v>0</v>
      </c>
      <c r="C55" s="61">
        <f>IF($D55="","",VLOOKUP($D55,'[8]Prep. Principal S'!$A$11:$J$42,7))</f>
        <v>184</v>
      </c>
      <c r="D55" s="62">
        <v>7</v>
      </c>
      <c r="E55" s="80" t="str">
        <f>UPPER(IF($D55="","",VLOOKUP($D55,'[8]Prep. Principal S'!$A$11:$J$42,2)))</f>
        <v>BOYACA</v>
      </c>
      <c r="F55" s="63"/>
      <c r="G55" s="63"/>
      <c r="H55" s="64">
        <f>IF($D55="","",VLOOKUP($D55,'[8]Prep. Principal S'!$A$11:$J$42,3))</f>
        <v>0</v>
      </c>
      <c r="I55" s="65"/>
      <c r="J55" s="66"/>
      <c r="K55" s="67"/>
      <c r="L55" s="66"/>
      <c r="M55" s="67"/>
      <c r="N55" s="66"/>
      <c r="O55" s="96"/>
      <c r="P55" s="92" t="s">
        <v>83</v>
      </c>
      <c r="Q55" s="68"/>
      <c r="R55" s="69"/>
    </row>
    <row r="56" spans="1:18" s="70" customFormat="1" ht="9.6" customHeight="1">
      <c r="A56" s="61"/>
      <c r="B56" s="71"/>
      <c r="C56" s="61"/>
      <c r="D56" s="72"/>
      <c r="E56" s="73"/>
      <c r="F56" s="74"/>
      <c r="G56" s="73"/>
      <c r="H56" s="75"/>
      <c r="I56" s="76" t="s">
        <v>23</v>
      </c>
      <c r="J56" s="88" t="str">
        <f>IF(I56="a",E55,IF(I56="b",E57,""))</f>
        <v>BOYACA</v>
      </c>
      <c r="K56" s="78"/>
      <c r="L56" s="66"/>
      <c r="M56" s="67"/>
      <c r="N56" s="66"/>
      <c r="O56" s="90"/>
      <c r="P56" s="99"/>
      <c r="Q56" s="68"/>
      <c r="R56" s="69"/>
    </row>
    <row r="57" spans="1:18" s="70" customFormat="1" ht="9.6" customHeight="1">
      <c r="A57" s="61">
        <v>26</v>
      </c>
      <c r="B57" s="61" t="str">
        <f>IF($D57="","",VLOOKUP($D57,'[8]Prep. Principal S'!$A$11:$J$42,6))</f>
        <v/>
      </c>
      <c r="C57" s="61" t="str">
        <f>IF($D57="","",VLOOKUP($D57,'[8]Prep. Principal S'!$A$11:$J$42,7))</f>
        <v/>
      </c>
      <c r="D57" s="79"/>
      <c r="E57" s="80" t="str">
        <f>UPPER(IF($D57="","",VLOOKUP($D57,'[8]Prep. Principal S'!$A$11:$J$42,2)))</f>
        <v/>
      </c>
      <c r="F57" s="80"/>
      <c r="G57" s="80"/>
      <c r="H57" s="81" t="str">
        <f>IF($D57="","",VLOOKUP($D57,'[8]Prep. Principal S'!$A$11:$J$42,3))</f>
        <v/>
      </c>
      <c r="I57" s="82"/>
      <c r="J57" s="294"/>
      <c r="K57" s="84"/>
      <c r="L57" s="66"/>
      <c r="M57" s="67"/>
      <c r="N57" s="66"/>
      <c r="O57" s="90"/>
      <c r="P57" s="99"/>
      <c r="Q57" s="68"/>
      <c r="R57" s="69"/>
    </row>
    <row r="58" spans="1:18" s="70" customFormat="1" ht="9.6" customHeight="1">
      <c r="A58" s="61"/>
      <c r="B58" s="71"/>
      <c r="C58" s="61"/>
      <c r="D58" s="72"/>
      <c r="E58" s="73"/>
      <c r="F58" s="73"/>
      <c r="G58" s="73"/>
      <c r="H58" s="73"/>
      <c r="I58" s="85"/>
      <c r="J58" s="295"/>
      <c r="K58" s="87" t="s">
        <v>23</v>
      </c>
      <c r="L58" s="88" t="str">
        <f>IF(K58="a",J56,IF(K58="b",J60,""))</f>
        <v>BOYACA</v>
      </c>
      <c r="M58" s="78"/>
      <c r="N58" s="66"/>
      <c r="O58" s="90"/>
      <c r="P58" s="99"/>
      <c r="Q58" s="68"/>
      <c r="R58" s="69"/>
    </row>
    <row r="59" spans="1:18" s="70" customFormat="1" ht="9.6" customHeight="1">
      <c r="A59" s="61">
        <v>27</v>
      </c>
      <c r="B59" s="61" t="str">
        <f>IF($D59="","",VLOOKUP($D59,'[8]Prep. Principal S'!$A$11:$J$42,6))</f>
        <v/>
      </c>
      <c r="C59" s="61" t="str">
        <f>IF($D59="","",VLOOKUP($D59,'[8]Prep. Principal S'!$A$11:$J$42,7))</f>
        <v/>
      </c>
      <c r="D59" s="79"/>
      <c r="E59" s="80" t="str">
        <f>UPPER(IF($D59="","",VLOOKUP($D59,'[8]Prep. Principal S'!$A$11:$J$42,2)))</f>
        <v/>
      </c>
      <c r="F59" s="80"/>
      <c r="G59" s="80"/>
      <c r="H59" s="81" t="str">
        <f>IF($D59="","",VLOOKUP($D59,'[8]Prep. Principal S'!$A$11:$J$42,3))</f>
        <v/>
      </c>
      <c r="I59" s="65"/>
      <c r="J59" s="88"/>
      <c r="K59" s="90"/>
      <c r="L59" s="294" t="s">
        <v>83</v>
      </c>
      <c r="M59" s="84"/>
      <c r="N59" s="66"/>
      <c r="O59" s="90"/>
      <c r="P59" s="99"/>
      <c r="Q59" s="68"/>
      <c r="R59" s="69"/>
    </row>
    <row r="60" spans="1:18" s="70" customFormat="1" ht="9.6" customHeight="1">
      <c r="A60" s="61"/>
      <c r="B60" s="71"/>
      <c r="C60" s="61"/>
      <c r="D60" s="108"/>
      <c r="E60" s="73"/>
      <c r="F60" s="75"/>
      <c r="G60" s="73"/>
      <c r="H60" s="75"/>
      <c r="I60" s="76" t="s">
        <v>18</v>
      </c>
      <c r="J60" s="88" t="str">
        <f>IF(I60="a",E59,IF(I60="b",E61,""))</f>
        <v>RISARALDA</v>
      </c>
      <c r="K60" s="91"/>
      <c r="L60" s="295"/>
      <c r="M60" s="87"/>
      <c r="N60" s="66"/>
      <c r="O60" s="90"/>
      <c r="P60" s="66"/>
      <c r="Q60" s="68"/>
      <c r="R60" s="69"/>
    </row>
    <row r="61" spans="1:18" s="70" customFormat="1" ht="9.6" customHeight="1">
      <c r="A61" s="61">
        <v>28</v>
      </c>
      <c r="B61" s="61">
        <f>IF($D61="","",VLOOKUP($D61,'[8]Prep. Principal S'!$A$11:$J$42,6))</f>
        <v>0</v>
      </c>
      <c r="C61" s="61">
        <f>IF($D61="","",VLOOKUP($D61,'[8]Prep. Principal S'!$A$11:$J$42,7))</f>
        <v>0</v>
      </c>
      <c r="D61" s="79">
        <v>15</v>
      </c>
      <c r="E61" s="80" t="str">
        <f>UPPER(IF($D61="","",VLOOKUP($D61,'[8]Prep. Principal S'!$A$11:$J$42,2)))</f>
        <v>RISARALDA</v>
      </c>
      <c r="F61" s="80"/>
      <c r="G61" s="80"/>
      <c r="H61" s="81">
        <f>IF($D61="","",VLOOKUP($D61,'[8]Prep. Principal S'!$A$11:$J$42,3))</f>
        <v>0</v>
      </c>
      <c r="I61" s="82"/>
      <c r="J61" s="92"/>
      <c r="K61" s="67"/>
      <c r="L61" s="88"/>
      <c r="M61" s="90"/>
      <c r="N61" s="66"/>
      <c r="O61" s="90"/>
      <c r="P61" s="66"/>
      <c r="Q61" s="68"/>
      <c r="R61" s="69"/>
    </row>
    <row r="62" spans="1:18" s="70" customFormat="1" ht="9.6" customHeight="1">
      <c r="A62" s="61"/>
      <c r="B62" s="71"/>
      <c r="C62" s="61"/>
      <c r="D62" s="72"/>
      <c r="E62" s="73"/>
      <c r="F62" s="73"/>
      <c r="G62" s="73"/>
      <c r="H62" s="73"/>
      <c r="I62" s="85"/>
      <c r="J62" s="66"/>
      <c r="K62" s="67"/>
      <c r="L62" s="295"/>
      <c r="M62" s="87" t="s">
        <v>21</v>
      </c>
      <c r="N62" s="77" t="str">
        <f>IF(M62="a",L58,IF(M62="b",L66,""))</f>
        <v>CUNDINAMARCA</v>
      </c>
      <c r="O62" s="91"/>
      <c r="P62" s="66"/>
      <c r="Q62" s="68"/>
      <c r="R62" s="69"/>
    </row>
    <row r="63" spans="1:18" s="70" customFormat="1" ht="9.6" customHeight="1">
      <c r="A63" s="61">
        <v>29</v>
      </c>
      <c r="B63" s="61">
        <f>IF($D63="","",VLOOKUP($D63,'[8]Prep. Principal S'!$A$11:$J$42,6))</f>
        <v>0</v>
      </c>
      <c r="C63" s="61">
        <f>IF($D63="","",VLOOKUP($D63,'[8]Prep. Principal S'!$A$11:$J$42,7))</f>
        <v>96</v>
      </c>
      <c r="D63" s="79">
        <v>11</v>
      </c>
      <c r="E63" s="80" t="str">
        <f>UPPER(IF($D63="","",VLOOKUP($D63,'[8]Prep. Principal S'!$A$11:$J$42,2)))</f>
        <v>ATLANTICO</v>
      </c>
      <c r="F63" s="80"/>
      <c r="G63" s="80"/>
      <c r="H63" s="81">
        <f>IF($D63="","",VLOOKUP($D63,'[8]Prep. Principal S'!$A$11:$J$42,3))</f>
        <v>0</v>
      </c>
      <c r="I63" s="65"/>
      <c r="J63" s="66"/>
      <c r="K63" s="67"/>
      <c r="L63" s="73"/>
      <c r="M63" s="96"/>
      <c r="N63" s="83" t="s">
        <v>29</v>
      </c>
      <c r="O63" s="96"/>
      <c r="P63" s="66"/>
      <c r="Q63" s="68"/>
      <c r="R63" s="69"/>
    </row>
    <row r="64" spans="1:18" s="70" customFormat="1" ht="9.6" customHeight="1">
      <c r="A64" s="61"/>
      <c r="B64" s="71"/>
      <c r="C64" s="61"/>
      <c r="D64" s="72"/>
      <c r="E64" s="73"/>
      <c r="F64" s="75"/>
      <c r="G64" s="73"/>
      <c r="H64" s="75"/>
      <c r="I64" s="76" t="s">
        <v>23</v>
      </c>
      <c r="J64" s="88" t="str">
        <f>IF(I64="a",E63,IF(I64="b",E65,""))</f>
        <v>ATLANTICO</v>
      </c>
      <c r="K64" s="78"/>
      <c r="L64" s="73"/>
      <c r="M64" s="90"/>
      <c r="N64" s="89"/>
      <c r="O64" s="96"/>
      <c r="P64" s="66"/>
      <c r="Q64" s="68"/>
      <c r="R64" s="69"/>
    </row>
    <row r="65" spans="1:18" s="70" customFormat="1" ht="9.6" customHeight="1">
      <c r="A65" s="61">
        <v>30</v>
      </c>
      <c r="B65" s="61" t="str">
        <f>IF($D65="","",VLOOKUP($D65,'[8]Prep. Principal S'!$A$11:$J$42,6))</f>
        <v/>
      </c>
      <c r="C65" s="61" t="str">
        <f>IF($D65="","",VLOOKUP($D65,'[8]Prep. Principal S'!$A$11:$J$42,7))</f>
        <v/>
      </c>
      <c r="D65" s="79"/>
      <c r="E65" s="80" t="str">
        <f>UPPER(IF($D65="","",VLOOKUP($D65,'[8]Prep. Principal S'!$A$11:$J$42,2)))</f>
        <v/>
      </c>
      <c r="F65" s="80"/>
      <c r="G65" s="80"/>
      <c r="H65" s="81" t="str">
        <f>IF($D65="","",VLOOKUP($D65,'[8]Prep. Principal S'!$A$11:$J$42,3))</f>
        <v/>
      </c>
      <c r="I65" s="65"/>
      <c r="J65" s="294"/>
      <c r="K65" s="84"/>
      <c r="L65" s="73"/>
      <c r="M65" s="90"/>
      <c r="N65" s="89"/>
      <c r="O65" s="96"/>
      <c r="P65" s="66"/>
      <c r="Q65" s="68"/>
      <c r="R65" s="69"/>
    </row>
    <row r="66" spans="1:18" s="70" customFormat="1" ht="9.6" customHeight="1">
      <c r="A66" s="61"/>
      <c r="B66" s="71"/>
      <c r="C66" s="61"/>
      <c r="D66" s="72"/>
      <c r="E66" s="73"/>
      <c r="F66" s="73"/>
      <c r="G66" s="73"/>
      <c r="H66" s="73"/>
      <c r="I66" s="85"/>
      <c r="J66" s="295"/>
      <c r="K66" s="87" t="s">
        <v>21</v>
      </c>
      <c r="L66" s="77" t="str">
        <f>IF(K66="a",J64,IF(K66="b",J68,""))</f>
        <v>CUNDINAMARCA</v>
      </c>
      <c r="M66" s="91"/>
      <c r="N66" s="89"/>
      <c r="O66" s="96"/>
      <c r="P66" s="66"/>
      <c r="Q66" s="68"/>
      <c r="R66" s="69"/>
    </row>
    <row r="67" spans="1:18" s="70" customFormat="1" ht="9.6" customHeight="1">
      <c r="A67" s="61">
        <v>31</v>
      </c>
      <c r="B67" s="61" t="str">
        <f>IF($D67="","",VLOOKUP($D67,'[8]Prep. Principal S'!$A$11:$J$42,6))</f>
        <v/>
      </c>
      <c r="C67" s="61" t="str">
        <f>IF($D67="","",VLOOKUP($D67,'[8]Prep. Principal S'!$A$11:$J$42,7))</f>
        <v/>
      </c>
      <c r="D67" s="79"/>
      <c r="E67" s="80" t="str">
        <f>UPPER(IF($D67="","",VLOOKUP($D67,'[8]Prep. Principal S'!$A$11:$J$42,2)))</f>
        <v/>
      </c>
      <c r="F67" s="80"/>
      <c r="G67" s="80"/>
      <c r="H67" s="81" t="str">
        <f>IF($D67="","",VLOOKUP($D67,'[8]Prep. Principal S'!$A$11:$J$42,3))</f>
        <v/>
      </c>
      <c r="I67" s="65"/>
      <c r="J67" s="88"/>
      <c r="K67" s="90"/>
      <c r="L67" s="83" t="s">
        <v>83</v>
      </c>
      <c r="M67" s="93"/>
      <c r="N67" s="89"/>
      <c r="O67" s="96"/>
      <c r="P67" s="66"/>
      <c r="Q67" s="68"/>
      <c r="R67" s="69"/>
    </row>
    <row r="68" spans="1:18" s="70" customFormat="1" ht="9.6" customHeight="1">
      <c r="A68" s="61"/>
      <c r="B68" s="71"/>
      <c r="C68" s="61"/>
      <c r="D68" s="72"/>
      <c r="E68" s="73"/>
      <c r="F68" s="75"/>
      <c r="G68" s="73"/>
      <c r="H68" s="75"/>
      <c r="I68" s="76" t="s">
        <v>18</v>
      </c>
      <c r="J68" s="77" t="str">
        <f>IF(I68="a",E67,IF(I68="b",E69,""))</f>
        <v>CUNDINAMARCA</v>
      </c>
      <c r="K68" s="91"/>
      <c r="L68" s="86"/>
      <c r="M68" s="94"/>
      <c r="N68" s="89"/>
      <c r="O68" s="96"/>
      <c r="P68" s="66"/>
      <c r="Q68" s="68"/>
      <c r="R68" s="69"/>
    </row>
    <row r="69" spans="1:18" s="70" customFormat="1" ht="9.6" customHeight="1">
      <c r="A69" s="60">
        <v>32</v>
      </c>
      <c r="B69" s="61">
        <f>IF($D69="","",VLOOKUP($D69,'[8]Prep. Principal S'!$A$11:$J$42,6))</f>
        <v>0</v>
      </c>
      <c r="C69" s="61">
        <f>IF($D69="","",VLOOKUP($D69,'[8]Prep. Principal S'!$A$11:$J$42,7))</f>
        <v>24</v>
      </c>
      <c r="D69" s="79">
        <v>2</v>
      </c>
      <c r="E69" s="63" t="str">
        <f>UPPER(IF($D69="","",VLOOKUP($D69,'[8]Prep. Principal S'!$A$11:$J$42,2)))</f>
        <v>CUNDINAMARCA</v>
      </c>
      <c r="F69" s="63"/>
      <c r="G69" s="63"/>
      <c r="H69" s="64">
        <f>IF($D69="","",VLOOKUP($D69,'[8]Prep. Principal S'!$A$11:$J$42,3))</f>
        <v>0</v>
      </c>
      <c r="I69" s="95"/>
      <c r="J69" s="92"/>
      <c r="K69" s="67"/>
      <c r="L69" s="89"/>
      <c r="M69" s="96"/>
      <c r="N69" s="89"/>
      <c r="O69" s="96"/>
      <c r="P69" s="66"/>
      <c r="Q69" s="68"/>
      <c r="R69" s="69"/>
    </row>
    <row r="70" spans="1:18" s="73" customFormat="1" ht="6" customHeight="1">
      <c r="A70" s="109"/>
      <c r="B70" s="80"/>
      <c r="C70" s="80"/>
      <c r="D70" s="110"/>
      <c r="E70" s="63"/>
      <c r="F70" s="63"/>
      <c r="G70" s="63"/>
      <c r="H70" s="63"/>
      <c r="I70" s="111"/>
      <c r="K70" s="112"/>
      <c r="L70" s="88"/>
      <c r="M70" s="113"/>
      <c r="N70" s="88"/>
      <c r="O70" s="113"/>
      <c r="Q70" s="112"/>
    </row>
    <row r="71" spans="1:18" s="120" customFormat="1" ht="10.5" customHeight="1">
      <c r="A71" s="114"/>
      <c r="B71" s="115" t="s">
        <v>32</v>
      </c>
      <c r="C71" s="115"/>
      <c r="D71" s="115"/>
      <c r="E71" s="116"/>
      <c r="F71" s="114"/>
      <c r="G71" s="115" t="s">
        <v>33</v>
      </c>
      <c r="H71" s="117"/>
      <c r="I71" s="115"/>
      <c r="J71" s="118"/>
      <c r="K71" s="119"/>
      <c r="L71" s="117"/>
      <c r="M71" s="119"/>
      <c r="N71" s="118"/>
    </row>
    <row r="72" spans="1:18" s="4" customFormat="1" ht="9" customHeight="1">
      <c r="A72" s="121">
        <v>1</v>
      </c>
      <c r="B72" s="122" t="str">
        <f>IF(D7=1,E7,"")</f>
        <v>BOGOTA</v>
      </c>
      <c r="C72" s="123"/>
      <c r="D72" s="123"/>
      <c r="E72" s="124"/>
      <c r="F72" s="125">
        <v>1</v>
      </c>
      <c r="G72" s="126"/>
      <c r="H72" s="127"/>
      <c r="I72" s="128"/>
      <c r="J72" s="129"/>
      <c r="K72" s="130"/>
      <c r="L72" s="131"/>
      <c r="M72" s="132"/>
      <c r="N72" s="133"/>
    </row>
    <row r="73" spans="1:18" s="4" customFormat="1" ht="9" customHeight="1">
      <c r="A73" s="121">
        <v>2</v>
      </c>
      <c r="B73" s="122" t="str">
        <f>IF(D69=2,E69,"")</f>
        <v>CUNDINAMARCA</v>
      </c>
      <c r="C73" s="123"/>
      <c r="D73" s="123"/>
      <c r="E73" s="124"/>
      <c r="F73" s="125">
        <v>2</v>
      </c>
      <c r="G73" s="126"/>
      <c r="H73" s="127"/>
      <c r="I73" s="128"/>
      <c r="J73" s="129"/>
      <c r="K73" s="134"/>
      <c r="L73" s="135"/>
      <c r="M73" s="134"/>
      <c r="N73" s="136"/>
    </row>
    <row r="74" spans="1:18" s="4" customFormat="1" ht="9" customHeight="1">
      <c r="A74" s="121">
        <v>3</v>
      </c>
      <c r="B74" s="122" t="str">
        <f>IF(D23=3,E23,IF(D53=3,E53,""))</f>
        <v>ANTIOQUIA</v>
      </c>
      <c r="C74" s="123"/>
      <c r="D74" s="123"/>
      <c r="E74" s="124"/>
      <c r="F74" s="125">
        <v>3</v>
      </c>
      <c r="G74" s="126"/>
      <c r="H74" s="127"/>
      <c r="I74" s="128"/>
      <c r="J74" s="129"/>
      <c r="K74" s="134"/>
      <c r="L74" s="135"/>
      <c r="M74" s="134"/>
      <c r="N74" s="136"/>
    </row>
    <row r="75" spans="1:18" s="4" customFormat="1" ht="9" customHeight="1">
      <c r="A75" s="121">
        <v>4</v>
      </c>
      <c r="B75" s="122" t="str">
        <f>IF(D23=4,E23,IF(D53=4,E53,""))</f>
        <v>SANTANDER</v>
      </c>
      <c r="C75" s="123"/>
      <c r="D75" s="123"/>
      <c r="E75" s="124"/>
      <c r="F75" s="125">
        <v>4</v>
      </c>
      <c r="G75" s="126"/>
      <c r="H75" s="127"/>
      <c r="I75" s="128"/>
      <c r="J75" s="129"/>
      <c r="K75" s="132"/>
      <c r="L75" s="137"/>
      <c r="M75" s="138"/>
      <c r="N75" s="139"/>
    </row>
    <row r="76" spans="1:18" s="4" customFormat="1" ht="9" customHeight="1">
      <c r="A76" s="121">
        <v>5</v>
      </c>
      <c r="B76" s="122" t="str">
        <f>IF(D21=5,E21,IF(D37=5,E37,IF(D39=5,E39,IF(D55=5,E55,""))))</f>
        <v/>
      </c>
      <c r="C76" s="123"/>
      <c r="D76" s="123"/>
      <c r="E76" s="124"/>
      <c r="F76" s="125">
        <v>5</v>
      </c>
      <c r="G76" s="126"/>
      <c r="H76" s="127"/>
      <c r="I76" s="128"/>
      <c r="J76" s="129"/>
      <c r="K76" s="130" t="s">
        <v>34</v>
      </c>
      <c r="L76" s="131"/>
      <c r="M76" s="132"/>
      <c r="N76" s="133"/>
    </row>
    <row r="77" spans="1:18" s="4" customFormat="1" ht="9" customHeight="1">
      <c r="A77" s="121">
        <v>6</v>
      </c>
      <c r="B77" s="122" t="str">
        <f>IF(D21=6,E21,IF(D37=6,E37,IF(D39=6,E39,IF(D55=6,E55,""))))</f>
        <v/>
      </c>
      <c r="C77" s="123"/>
      <c r="D77" s="123"/>
      <c r="E77" s="124"/>
      <c r="F77" s="125">
        <v>6</v>
      </c>
      <c r="G77" s="126"/>
      <c r="H77" s="127"/>
      <c r="I77" s="128"/>
      <c r="J77" s="129"/>
      <c r="K77" s="134"/>
      <c r="L77" s="135"/>
      <c r="M77" s="134"/>
      <c r="N77" s="136"/>
    </row>
    <row r="78" spans="1:18" s="4" customFormat="1" ht="9" customHeight="1">
      <c r="A78" s="121">
        <v>7</v>
      </c>
      <c r="B78" s="122"/>
      <c r="C78" s="123"/>
      <c r="D78" s="123"/>
      <c r="E78" s="124"/>
      <c r="F78" s="125">
        <v>7</v>
      </c>
      <c r="G78" s="126"/>
      <c r="H78" s="127"/>
      <c r="I78" s="128"/>
      <c r="J78" s="129"/>
      <c r="K78" s="134"/>
      <c r="L78" s="135"/>
      <c r="M78" s="134"/>
      <c r="N78" s="136"/>
    </row>
    <row r="79" spans="1:18" s="4" customFormat="1" ht="9" customHeight="1">
      <c r="A79" s="121">
        <v>8</v>
      </c>
      <c r="B79" s="122"/>
      <c r="C79" s="123"/>
      <c r="D79" s="123"/>
      <c r="E79" s="124"/>
      <c r="F79" s="125">
        <v>8</v>
      </c>
      <c r="G79" s="126"/>
      <c r="H79" s="127"/>
      <c r="I79" s="128"/>
      <c r="J79" s="129"/>
      <c r="K79" s="140" t="str">
        <f>[8]Maestra!A18</f>
        <v>Luis Mario Aristizábal</v>
      </c>
      <c r="L79" s="131"/>
      <c r="M79" s="132"/>
      <c r="N79" s="133"/>
    </row>
  </sheetData>
  <pageMargins left="0.35433070866141736" right="0.35433070866141736" top="0.39370078740157483" bottom="0.39370078740157483" header="0" footer="0"/>
  <pageSetup scale="96" orientation="portrait" horizontalDpi="360" verticalDpi="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showZeros="0" zoomScale="71" zoomScaleNormal="71" zoomScaleSheetLayoutView="71" workbookViewId="0">
      <selection activeCell="E10" sqref="E10"/>
    </sheetView>
  </sheetViews>
  <sheetFormatPr baseColWidth="10" defaultColWidth="9.140625" defaultRowHeight="12"/>
  <cols>
    <col min="1" max="1" width="14.5703125" style="300" customWidth="1"/>
    <col min="2" max="2" width="6.5703125" style="300" customWidth="1"/>
    <col min="3" max="3" width="32.140625" style="300" customWidth="1"/>
    <col min="4" max="4" width="4.7109375" style="301" customWidth="1"/>
    <col min="5" max="5" width="30.7109375" style="300" customWidth="1"/>
    <col min="6" max="6" width="16.28515625" style="300" customWidth="1"/>
    <col min="7" max="7" width="6.5703125" style="300" customWidth="1"/>
    <col min="8" max="8" width="20.85546875" style="300" bestFit="1" customWidth="1"/>
    <col min="9" max="9" width="3" style="300" customWidth="1"/>
    <col min="10" max="10" width="9.140625" style="300" customWidth="1"/>
    <col min="11" max="256" width="9.140625" style="300"/>
    <col min="257" max="257" width="14.5703125" style="300" customWidth="1"/>
    <col min="258" max="258" width="6.5703125" style="300" customWidth="1"/>
    <col min="259" max="259" width="32.140625" style="300" customWidth="1"/>
    <col min="260" max="260" width="4.7109375" style="300" customWidth="1"/>
    <col min="261" max="261" width="30.7109375" style="300" customWidth="1"/>
    <col min="262" max="262" width="16.28515625" style="300" customWidth="1"/>
    <col min="263" max="263" width="6.5703125" style="300" customWidth="1"/>
    <col min="264" max="264" width="20.85546875" style="300" bestFit="1" customWidth="1"/>
    <col min="265" max="265" width="3" style="300" customWidth="1"/>
    <col min="266" max="266" width="9.140625" style="300" customWidth="1"/>
    <col min="267" max="512" width="9.140625" style="300"/>
    <col min="513" max="513" width="14.5703125" style="300" customWidth="1"/>
    <col min="514" max="514" width="6.5703125" style="300" customWidth="1"/>
    <col min="515" max="515" width="32.140625" style="300" customWidth="1"/>
    <col min="516" max="516" width="4.7109375" style="300" customWidth="1"/>
    <col min="517" max="517" width="30.7109375" style="300" customWidth="1"/>
    <col min="518" max="518" width="16.28515625" style="300" customWidth="1"/>
    <col min="519" max="519" width="6.5703125" style="300" customWidth="1"/>
    <col min="520" max="520" width="20.85546875" style="300" bestFit="1" customWidth="1"/>
    <col min="521" max="521" width="3" style="300" customWidth="1"/>
    <col min="522" max="522" width="9.140625" style="300" customWidth="1"/>
    <col min="523" max="768" width="9.140625" style="300"/>
    <col min="769" max="769" width="14.5703125" style="300" customWidth="1"/>
    <col min="770" max="770" width="6.5703125" style="300" customWidth="1"/>
    <col min="771" max="771" width="32.140625" style="300" customWidth="1"/>
    <col min="772" max="772" width="4.7109375" style="300" customWidth="1"/>
    <col min="773" max="773" width="30.7109375" style="300" customWidth="1"/>
    <col min="774" max="774" width="16.28515625" style="300" customWidth="1"/>
    <col min="775" max="775" width="6.5703125" style="300" customWidth="1"/>
    <col min="776" max="776" width="20.85546875" style="300" bestFit="1" customWidth="1"/>
    <col min="777" max="777" width="3" style="300" customWidth="1"/>
    <col min="778" max="778" width="9.140625" style="300" customWidth="1"/>
    <col min="779" max="1024" width="9.140625" style="300"/>
    <col min="1025" max="1025" width="14.5703125" style="300" customWidth="1"/>
    <col min="1026" max="1026" width="6.5703125" style="300" customWidth="1"/>
    <col min="1027" max="1027" width="32.140625" style="300" customWidth="1"/>
    <col min="1028" max="1028" width="4.7109375" style="300" customWidth="1"/>
    <col min="1029" max="1029" width="30.7109375" style="300" customWidth="1"/>
    <col min="1030" max="1030" width="16.28515625" style="300" customWidth="1"/>
    <col min="1031" max="1031" width="6.5703125" style="300" customWidth="1"/>
    <col min="1032" max="1032" width="20.85546875" style="300" bestFit="1" customWidth="1"/>
    <col min="1033" max="1033" width="3" style="300" customWidth="1"/>
    <col min="1034" max="1034" width="9.140625" style="300" customWidth="1"/>
    <col min="1035" max="1280" width="9.140625" style="300"/>
    <col min="1281" max="1281" width="14.5703125" style="300" customWidth="1"/>
    <col min="1282" max="1282" width="6.5703125" style="300" customWidth="1"/>
    <col min="1283" max="1283" width="32.140625" style="300" customWidth="1"/>
    <col min="1284" max="1284" width="4.7109375" style="300" customWidth="1"/>
    <col min="1285" max="1285" width="30.7109375" style="300" customWidth="1"/>
    <col min="1286" max="1286" width="16.28515625" style="300" customWidth="1"/>
    <col min="1287" max="1287" width="6.5703125" style="300" customWidth="1"/>
    <col min="1288" max="1288" width="20.85546875" style="300" bestFit="1" customWidth="1"/>
    <col min="1289" max="1289" width="3" style="300" customWidth="1"/>
    <col min="1290" max="1290" width="9.140625" style="300" customWidth="1"/>
    <col min="1291" max="1536" width="9.140625" style="300"/>
    <col min="1537" max="1537" width="14.5703125" style="300" customWidth="1"/>
    <col min="1538" max="1538" width="6.5703125" style="300" customWidth="1"/>
    <col min="1539" max="1539" width="32.140625" style="300" customWidth="1"/>
    <col min="1540" max="1540" width="4.7109375" style="300" customWidth="1"/>
    <col min="1541" max="1541" width="30.7109375" style="300" customWidth="1"/>
    <col min="1542" max="1542" width="16.28515625" style="300" customWidth="1"/>
    <col min="1543" max="1543" width="6.5703125" style="300" customWidth="1"/>
    <col min="1544" max="1544" width="20.85546875" style="300" bestFit="1" customWidth="1"/>
    <col min="1545" max="1545" width="3" style="300" customWidth="1"/>
    <col min="1546" max="1546" width="9.140625" style="300" customWidth="1"/>
    <col min="1547" max="1792" width="9.140625" style="300"/>
    <col min="1793" max="1793" width="14.5703125" style="300" customWidth="1"/>
    <col min="1794" max="1794" width="6.5703125" style="300" customWidth="1"/>
    <col min="1795" max="1795" width="32.140625" style="300" customWidth="1"/>
    <col min="1796" max="1796" width="4.7109375" style="300" customWidth="1"/>
    <col min="1797" max="1797" width="30.7109375" style="300" customWidth="1"/>
    <col min="1798" max="1798" width="16.28515625" style="300" customWidth="1"/>
    <col min="1799" max="1799" width="6.5703125" style="300" customWidth="1"/>
    <col min="1800" max="1800" width="20.85546875" style="300" bestFit="1" customWidth="1"/>
    <col min="1801" max="1801" width="3" style="300" customWidth="1"/>
    <col min="1802" max="1802" width="9.140625" style="300" customWidth="1"/>
    <col min="1803" max="2048" width="9.140625" style="300"/>
    <col min="2049" max="2049" width="14.5703125" style="300" customWidth="1"/>
    <col min="2050" max="2050" width="6.5703125" style="300" customWidth="1"/>
    <col min="2051" max="2051" width="32.140625" style="300" customWidth="1"/>
    <col min="2052" max="2052" width="4.7109375" style="300" customWidth="1"/>
    <col min="2053" max="2053" width="30.7109375" style="300" customWidth="1"/>
    <col min="2054" max="2054" width="16.28515625" style="300" customWidth="1"/>
    <col min="2055" max="2055" width="6.5703125" style="300" customWidth="1"/>
    <col min="2056" max="2056" width="20.85546875" style="300" bestFit="1" customWidth="1"/>
    <col min="2057" max="2057" width="3" style="300" customWidth="1"/>
    <col min="2058" max="2058" width="9.140625" style="300" customWidth="1"/>
    <col min="2059" max="2304" width="9.140625" style="300"/>
    <col min="2305" max="2305" width="14.5703125" style="300" customWidth="1"/>
    <col min="2306" max="2306" width="6.5703125" style="300" customWidth="1"/>
    <col min="2307" max="2307" width="32.140625" style="300" customWidth="1"/>
    <col min="2308" max="2308" width="4.7109375" style="300" customWidth="1"/>
    <col min="2309" max="2309" width="30.7109375" style="300" customWidth="1"/>
    <col min="2310" max="2310" width="16.28515625" style="300" customWidth="1"/>
    <col min="2311" max="2311" width="6.5703125" style="300" customWidth="1"/>
    <col min="2312" max="2312" width="20.85546875" style="300" bestFit="1" customWidth="1"/>
    <col min="2313" max="2313" width="3" style="300" customWidth="1"/>
    <col min="2314" max="2314" width="9.140625" style="300" customWidth="1"/>
    <col min="2315" max="2560" width="9.140625" style="300"/>
    <col min="2561" max="2561" width="14.5703125" style="300" customWidth="1"/>
    <col min="2562" max="2562" width="6.5703125" style="300" customWidth="1"/>
    <col min="2563" max="2563" width="32.140625" style="300" customWidth="1"/>
    <col min="2564" max="2564" width="4.7109375" style="300" customWidth="1"/>
    <col min="2565" max="2565" width="30.7109375" style="300" customWidth="1"/>
    <col min="2566" max="2566" width="16.28515625" style="300" customWidth="1"/>
    <col min="2567" max="2567" width="6.5703125" style="300" customWidth="1"/>
    <col min="2568" max="2568" width="20.85546875" style="300" bestFit="1" customWidth="1"/>
    <col min="2569" max="2569" width="3" style="300" customWidth="1"/>
    <col min="2570" max="2570" width="9.140625" style="300" customWidth="1"/>
    <col min="2571" max="2816" width="9.140625" style="300"/>
    <col min="2817" max="2817" width="14.5703125" style="300" customWidth="1"/>
    <col min="2818" max="2818" width="6.5703125" style="300" customWidth="1"/>
    <col min="2819" max="2819" width="32.140625" style="300" customWidth="1"/>
    <col min="2820" max="2820" width="4.7109375" style="300" customWidth="1"/>
    <col min="2821" max="2821" width="30.7109375" style="300" customWidth="1"/>
    <col min="2822" max="2822" width="16.28515625" style="300" customWidth="1"/>
    <col min="2823" max="2823" width="6.5703125" style="300" customWidth="1"/>
    <col min="2824" max="2824" width="20.85546875" style="300" bestFit="1" customWidth="1"/>
    <col min="2825" max="2825" width="3" style="300" customWidth="1"/>
    <col min="2826" max="2826" width="9.140625" style="300" customWidth="1"/>
    <col min="2827" max="3072" width="9.140625" style="300"/>
    <col min="3073" max="3073" width="14.5703125" style="300" customWidth="1"/>
    <col min="3074" max="3074" width="6.5703125" style="300" customWidth="1"/>
    <col min="3075" max="3075" width="32.140625" style="300" customWidth="1"/>
    <col min="3076" max="3076" width="4.7109375" style="300" customWidth="1"/>
    <col min="3077" max="3077" width="30.7109375" style="300" customWidth="1"/>
    <col min="3078" max="3078" width="16.28515625" style="300" customWidth="1"/>
    <col min="3079" max="3079" width="6.5703125" style="300" customWidth="1"/>
    <col min="3080" max="3080" width="20.85546875" style="300" bestFit="1" customWidth="1"/>
    <col min="3081" max="3081" width="3" style="300" customWidth="1"/>
    <col min="3082" max="3082" width="9.140625" style="300" customWidth="1"/>
    <col min="3083" max="3328" width="9.140625" style="300"/>
    <col min="3329" max="3329" width="14.5703125" style="300" customWidth="1"/>
    <col min="3330" max="3330" width="6.5703125" style="300" customWidth="1"/>
    <col min="3331" max="3331" width="32.140625" style="300" customWidth="1"/>
    <col min="3332" max="3332" width="4.7109375" style="300" customWidth="1"/>
    <col min="3333" max="3333" width="30.7109375" style="300" customWidth="1"/>
    <col min="3334" max="3334" width="16.28515625" style="300" customWidth="1"/>
    <col min="3335" max="3335" width="6.5703125" style="300" customWidth="1"/>
    <col min="3336" max="3336" width="20.85546875" style="300" bestFit="1" customWidth="1"/>
    <col min="3337" max="3337" width="3" style="300" customWidth="1"/>
    <col min="3338" max="3338" width="9.140625" style="300" customWidth="1"/>
    <col min="3339" max="3584" width="9.140625" style="300"/>
    <col min="3585" max="3585" width="14.5703125" style="300" customWidth="1"/>
    <col min="3586" max="3586" width="6.5703125" style="300" customWidth="1"/>
    <col min="3587" max="3587" width="32.140625" style="300" customWidth="1"/>
    <col min="3588" max="3588" width="4.7109375" style="300" customWidth="1"/>
    <col min="3589" max="3589" width="30.7109375" style="300" customWidth="1"/>
    <col min="3590" max="3590" width="16.28515625" style="300" customWidth="1"/>
    <col min="3591" max="3591" width="6.5703125" style="300" customWidth="1"/>
    <col min="3592" max="3592" width="20.85546875" style="300" bestFit="1" customWidth="1"/>
    <col min="3593" max="3593" width="3" style="300" customWidth="1"/>
    <col min="3594" max="3594" width="9.140625" style="300" customWidth="1"/>
    <col min="3595" max="3840" width="9.140625" style="300"/>
    <col min="3841" max="3841" width="14.5703125" style="300" customWidth="1"/>
    <col min="3842" max="3842" width="6.5703125" style="300" customWidth="1"/>
    <col min="3843" max="3843" width="32.140625" style="300" customWidth="1"/>
    <col min="3844" max="3844" width="4.7109375" style="300" customWidth="1"/>
    <col min="3845" max="3845" width="30.7109375" style="300" customWidth="1"/>
    <col min="3846" max="3846" width="16.28515625" style="300" customWidth="1"/>
    <col min="3847" max="3847" width="6.5703125" style="300" customWidth="1"/>
    <col min="3848" max="3848" width="20.85546875" style="300" bestFit="1" customWidth="1"/>
    <col min="3849" max="3849" width="3" style="300" customWidth="1"/>
    <col min="3850" max="3850" width="9.140625" style="300" customWidth="1"/>
    <col min="3851" max="4096" width="9.140625" style="300"/>
    <col min="4097" max="4097" width="14.5703125" style="300" customWidth="1"/>
    <col min="4098" max="4098" width="6.5703125" style="300" customWidth="1"/>
    <col min="4099" max="4099" width="32.140625" style="300" customWidth="1"/>
    <col min="4100" max="4100" width="4.7109375" style="300" customWidth="1"/>
    <col min="4101" max="4101" width="30.7109375" style="300" customWidth="1"/>
    <col min="4102" max="4102" width="16.28515625" style="300" customWidth="1"/>
    <col min="4103" max="4103" width="6.5703125" style="300" customWidth="1"/>
    <col min="4104" max="4104" width="20.85546875" style="300" bestFit="1" customWidth="1"/>
    <col min="4105" max="4105" width="3" style="300" customWidth="1"/>
    <col min="4106" max="4106" width="9.140625" style="300" customWidth="1"/>
    <col min="4107" max="4352" width="9.140625" style="300"/>
    <col min="4353" max="4353" width="14.5703125" style="300" customWidth="1"/>
    <col min="4354" max="4354" width="6.5703125" style="300" customWidth="1"/>
    <col min="4355" max="4355" width="32.140625" style="300" customWidth="1"/>
    <col min="4356" max="4356" width="4.7109375" style="300" customWidth="1"/>
    <col min="4357" max="4357" width="30.7109375" style="300" customWidth="1"/>
    <col min="4358" max="4358" width="16.28515625" style="300" customWidth="1"/>
    <col min="4359" max="4359" width="6.5703125" style="300" customWidth="1"/>
    <col min="4360" max="4360" width="20.85546875" style="300" bestFit="1" customWidth="1"/>
    <col min="4361" max="4361" width="3" style="300" customWidth="1"/>
    <col min="4362" max="4362" width="9.140625" style="300" customWidth="1"/>
    <col min="4363" max="4608" width="9.140625" style="300"/>
    <col min="4609" max="4609" width="14.5703125" style="300" customWidth="1"/>
    <col min="4610" max="4610" width="6.5703125" style="300" customWidth="1"/>
    <col min="4611" max="4611" width="32.140625" style="300" customWidth="1"/>
    <col min="4612" max="4612" width="4.7109375" style="300" customWidth="1"/>
    <col min="4613" max="4613" width="30.7109375" style="300" customWidth="1"/>
    <col min="4614" max="4614" width="16.28515625" style="300" customWidth="1"/>
    <col min="4615" max="4615" width="6.5703125" style="300" customWidth="1"/>
    <col min="4616" max="4616" width="20.85546875" style="300" bestFit="1" customWidth="1"/>
    <col min="4617" max="4617" width="3" style="300" customWidth="1"/>
    <col min="4618" max="4618" width="9.140625" style="300" customWidth="1"/>
    <col min="4619" max="4864" width="9.140625" style="300"/>
    <col min="4865" max="4865" width="14.5703125" style="300" customWidth="1"/>
    <col min="4866" max="4866" width="6.5703125" style="300" customWidth="1"/>
    <col min="4867" max="4867" width="32.140625" style="300" customWidth="1"/>
    <col min="4868" max="4868" width="4.7109375" style="300" customWidth="1"/>
    <col min="4869" max="4869" width="30.7109375" style="300" customWidth="1"/>
    <col min="4870" max="4870" width="16.28515625" style="300" customWidth="1"/>
    <col min="4871" max="4871" width="6.5703125" style="300" customWidth="1"/>
    <col min="4872" max="4872" width="20.85546875" style="300" bestFit="1" customWidth="1"/>
    <col min="4873" max="4873" width="3" style="300" customWidth="1"/>
    <col min="4874" max="4874" width="9.140625" style="300" customWidth="1"/>
    <col min="4875" max="5120" width="9.140625" style="300"/>
    <col min="5121" max="5121" width="14.5703125" style="300" customWidth="1"/>
    <col min="5122" max="5122" width="6.5703125" style="300" customWidth="1"/>
    <col min="5123" max="5123" width="32.140625" style="300" customWidth="1"/>
    <col min="5124" max="5124" width="4.7109375" style="300" customWidth="1"/>
    <col min="5125" max="5125" width="30.7109375" style="300" customWidth="1"/>
    <col min="5126" max="5126" width="16.28515625" style="300" customWidth="1"/>
    <col min="5127" max="5127" width="6.5703125" style="300" customWidth="1"/>
    <col min="5128" max="5128" width="20.85546875" style="300" bestFit="1" customWidth="1"/>
    <col min="5129" max="5129" width="3" style="300" customWidth="1"/>
    <col min="5130" max="5130" width="9.140625" style="300" customWidth="1"/>
    <col min="5131" max="5376" width="9.140625" style="300"/>
    <col min="5377" max="5377" width="14.5703125" style="300" customWidth="1"/>
    <col min="5378" max="5378" width="6.5703125" style="300" customWidth="1"/>
    <col min="5379" max="5379" width="32.140625" style="300" customWidth="1"/>
    <col min="5380" max="5380" width="4.7109375" style="300" customWidth="1"/>
    <col min="5381" max="5381" width="30.7109375" style="300" customWidth="1"/>
    <col min="5382" max="5382" width="16.28515625" style="300" customWidth="1"/>
    <col min="5383" max="5383" width="6.5703125" style="300" customWidth="1"/>
    <col min="5384" max="5384" width="20.85546875" style="300" bestFit="1" customWidth="1"/>
    <col min="5385" max="5385" width="3" style="300" customWidth="1"/>
    <col min="5386" max="5386" width="9.140625" style="300" customWidth="1"/>
    <col min="5387" max="5632" width="9.140625" style="300"/>
    <col min="5633" max="5633" width="14.5703125" style="300" customWidth="1"/>
    <col min="5634" max="5634" width="6.5703125" style="300" customWidth="1"/>
    <col min="5635" max="5635" width="32.140625" style="300" customWidth="1"/>
    <col min="5636" max="5636" width="4.7109375" style="300" customWidth="1"/>
    <col min="5637" max="5637" width="30.7109375" style="300" customWidth="1"/>
    <col min="5638" max="5638" width="16.28515625" style="300" customWidth="1"/>
    <col min="5639" max="5639" width="6.5703125" style="300" customWidth="1"/>
    <col min="5640" max="5640" width="20.85546875" style="300" bestFit="1" customWidth="1"/>
    <col min="5641" max="5641" width="3" style="300" customWidth="1"/>
    <col min="5642" max="5642" width="9.140625" style="300" customWidth="1"/>
    <col min="5643" max="5888" width="9.140625" style="300"/>
    <col min="5889" max="5889" width="14.5703125" style="300" customWidth="1"/>
    <col min="5890" max="5890" width="6.5703125" style="300" customWidth="1"/>
    <col min="5891" max="5891" width="32.140625" style="300" customWidth="1"/>
    <col min="5892" max="5892" width="4.7109375" style="300" customWidth="1"/>
    <col min="5893" max="5893" width="30.7109375" style="300" customWidth="1"/>
    <col min="5894" max="5894" width="16.28515625" style="300" customWidth="1"/>
    <col min="5895" max="5895" width="6.5703125" style="300" customWidth="1"/>
    <col min="5896" max="5896" width="20.85546875" style="300" bestFit="1" customWidth="1"/>
    <col min="5897" max="5897" width="3" style="300" customWidth="1"/>
    <col min="5898" max="5898" width="9.140625" style="300" customWidth="1"/>
    <col min="5899" max="6144" width="9.140625" style="300"/>
    <col min="6145" max="6145" width="14.5703125" style="300" customWidth="1"/>
    <col min="6146" max="6146" width="6.5703125" style="300" customWidth="1"/>
    <col min="6147" max="6147" width="32.140625" style="300" customWidth="1"/>
    <col min="6148" max="6148" width="4.7109375" style="300" customWidth="1"/>
    <col min="6149" max="6149" width="30.7109375" style="300" customWidth="1"/>
    <col min="6150" max="6150" width="16.28515625" style="300" customWidth="1"/>
    <col min="6151" max="6151" width="6.5703125" style="300" customWidth="1"/>
    <col min="6152" max="6152" width="20.85546875" style="300" bestFit="1" customWidth="1"/>
    <col min="6153" max="6153" width="3" style="300" customWidth="1"/>
    <col min="6154" max="6154" width="9.140625" style="300" customWidth="1"/>
    <col min="6155" max="6400" width="9.140625" style="300"/>
    <col min="6401" max="6401" width="14.5703125" style="300" customWidth="1"/>
    <col min="6402" max="6402" width="6.5703125" style="300" customWidth="1"/>
    <col min="6403" max="6403" width="32.140625" style="300" customWidth="1"/>
    <col min="6404" max="6404" width="4.7109375" style="300" customWidth="1"/>
    <col min="6405" max="6405" width="30.7109375" style="300" customWidth="1"/>
    <col min="6406" max="6406" width="16.28515625" style="300" customWidth="1"/>
    <col min="6407" max="6407" width="6.5703125" style="300" customWidth="1"/>
    <col min="6408" max="6408" width="20.85546875" style="300" bestFit="1" customWidth="1"/>
    <col min="6409" max="6409" width="3" style="300" customWidth="1"/>
    <col min="6410" max="6410" width="9.140625" style="300" customWidth="1"/>
    <col min="6411" max="6656" width="9.140625" style="300"/>
    <col min="6657" max="6657" width="14.5703125" style="300" customWidth="1"/>
    <col min="6658" max="6658" width="6.5703125" style="300" customWidth="1"/>
    <col min="6659" max="6659" width="32.140625" style="300" customWidth="1"/>
    <col min="6660" max="6660" width="4.7109375" style="300" customWidth="1"/>
    <col min="6661" max="6661" width="30.7109375" style="300" customWidth="1"/>
    <col min="6662" max="6662" width="16.28515625" style="300" customWidth="1"/>
    <col min="6663" max="6663" width="6.5703125" style="300" customWidth="1"/>
    <col min="6664" max="6664" width="20.85546875" style="300" bestFit="1" customWidth="1"/>
    <col min="6665" max="6665" width="3" style="300" customWidth="1"/>
    <col min="6666" max="6666" width="9.140625" style="300" customWidth="1"/>
    <col min="6667" max="6912" width="9.140625" style="300"/>
    <col min="6913" max="6913" width="14.5703125" style="300" customWidth="1"/>
    <col min="6914" max="6914" width="6.5703125" style="300" customWidth="1"/>
    <col min="6915" max="6915" width="32.140625" style="300" customWidth="1"/>
    <col min="6916" max="6916" width="4.7109375" style="300" customWidth="1"/>
    <col min="6917" max="6917" width="30.7109375" style="300" customWidth="1"/>
    <col min="6918" max="6918" width="16.28515625" style="300" customWidth="1"/>
    <col min="6919" max="6919" width="6.5703125" style="300" customWidth="1"/>
    <col min="6920" max="6920" width="20.85546875" style="300" bestFit="1" customWidth="1"/>
    <col min="6921" max="6921" width="3" style="300" customWidth="1"/>
    <col min="6922" max="6922" width="9.140625" style="300" customWidth="1"/>
    <col min="6923" max="7168" width="9.140625" style="300"/>
    <col min="7169" max="7169" width="14.5703125" style="300" customWidth="1"/>
    <col min="7170" max="7170" width="6.5703125" style="300" customWidth="1"/>
    <col min="7171" max="7171" width="32.140625" style="300" customWidth="1"/>
    <col min="7172" max="7172" width="4.7109375" style="300" customWidth="1"/>
    <col min="7173" max="7173" width="30.7109375" style="300" customWidth="1"/>
    <col min="7174" max="7174" width="16.28515625" style="300" customWidth="1"/>
    <col min="7175" max="7175" width="6.5703125" style="300" customWidth="1"/>
    <col min="7176" max="7176" width="20.85546875" style="300" bestFit="1" customWidth="1"/>
    <col min="7177" max="7177" width="3" style="300" customWidth="1"/>
    <col min="7178" max="7178" width="9.140625" style="300" customWidth="1"/>
    <col min="7179" max="7424" width="9.140625" style="300"/>
    <col min="7425" max="7425" width="14.5703125" style="300" customWidth="1"/>
    <col min="7426" max="7426" width="6.5703125" style="300" customWidth="1"/>
    <col min="7427" max="7427" width="32.140625" style="300" customWidth="1"/>
    <col min="7428" max="7428" width="4.7109375" style="300" customWidth="1"/>
    <col min="7429" max="7429" width="30.7109375" style="300" customWidth="1"/>
    <col min="7430" max="7430" width="16.28515625" style="300" customWidth="1"/>
    <col min="7431" max="7431" width="6.5703125" style="300" customWidth="1"/>
    <col min="7432" max="7432" width="20.85546875" style="300" bestFit="1" customWidth="1"/>
    <col min="7433" max="7433" width="3" style="300" customWidth="1"/>
    <col min="7434" max="7434" width="9.140625" style="300" customWidth="1"/>
    <col min="7435" max="7680" width="9.140625" style="300"/>
    <col min="7681" max="7681" width="14.5703125" style="300" customWidth="1"/>
    <col min="7682" max="7682" width="6.5703125" style="300" customWidth="1"/>
    <col min="7683" max="7683" width="32.140625" style="300" customWidth="1"/>
    <col min="7684" max="7684" width="4.7109375" style="300" customWidth="1"/>
    <col min="7685" max="7685" width="30.7109375" style="300" customWidth="1"/>
    <col min="7686" max="7686" width="16.28515625" style="300" customWidth="1"/>
    <col min="7687" max="7687" width="6.5703125" style="300" customWidth="1"/>
    <col min="7688" max="7688" width="20.85546875" style="300" bestFit="1" customWidth="1"/>
    <col min="7689" max="7689" width="3" style="300" customWidth="1"/>
    <col min="7690" max="7690" width="9.140625" style="300" customWidth="1"/>
    <col min="7691" max="7936" width="9.140625" style="300"/>
    <col min="7937" max="7937" width="14.5703125" style="300" customWidth="1"/>
    <col min="7938" max="7938" width="6.5703125" style="300" customWidth="1"/>
    <col min="7939" max="7939" width="32.140625" style="300" customWidth="1"/>
    <col min="7940" max="7940" width="4.7109375" style="300" customWidth="1"/>
    <col min="7941" max="7941" width="30.7109375" style="300" customWidth="1"/>
    <col min="7942" max="7942" width="16.28515625" style="300" customWidth="1"/>
    <col min="7943" max="7943" width="6.5703125" style="300" customWidth="1"/>
    <col min="7944" max="7944" width="20.85546875" style="300" bestFit="1" customWidth="1"/>
    <col min="7945" max="7945" width="3" style="300" customWidth="1"/>
    <col min="7946" max="7946" width="9.140625" style="300" customWidth="1"/>
    <col min="7947" max="8192" width="9.140625" style="300"/>
    <col min="8193" max="8193" width="14.5703125" style="300" customWidth="1"/>
    <col min="8194" max="8194" width="6.5703125" style="300" customWidth="1"/>
    <col min="8195" max="8195" width="32.140625" style="300" customWidth="1"/>
    <col min="8196" max="8196" width="4.7109375" style="300" customWidth="1"/>
    <col min="8197" max="8197" width="30.7109375" style="300" customWidth="1"/>
    <col min="8198" max="8198" width="16.28515625" style="300" customWidth="1"/>
    <col min="8199" max="8199" width="6.5703125" style="300" customWidth="1"/>
    <col min="8200" max="8200" width="20.85546875" style="300" bestFit="1" customWidth="1"/>
    <col min="8201" max="8201" width="3" style="300" customWidth="1"/>
    <col min="8202" max="8202" width="9.140625" style="300" customWidth="1"/>
    <col min="8203" max="8448" width="9.140625" style="300"/>
    <col min="8449" max="8449" width="14.5703125" style="300" customWidth="1"/>
    <col min="8450" max="8450" width="6.5703125" style="300" customWidth="1"/>
    <col min="8451" max="8451" width="32.140625" style="300" customWidth="1"/>
    <col min="8452" max="8452" width="4.7109375" style="300" customWidth="1"/>
    <col min="8453" max="8453" width="30.7109375" style="300" customWidth="1"/>
    <col min="8454" max="8454" width="16.28515625" style="300" customWidth="1"/>
    <col min="8455" max="8455" width="6.5703125" style="300" customWidth="1"/>
    <col min="8456" max="8456" width="20.85546875" style="300" bestFit="1" customWidth="1"/>
    <col min="8457" max="8457" width="3" style="300" customWidth="1"/>
    <col min="8458" max="8458" width="9.140625" style="300" customWidth="1"/>
    <col min="8459" max="8704" width="9.140625" style="300"/>
    <col min="8705" max="8705" width="14.5703125" style="300" customWidth="1"/>
    <col min="8706" max="8706" width="6.5703125" style="300" customWidth="1"/>
    <col min="8707" max="8707" width="32.140625" style="300" customWidth="1"/>
    <col min="8708" max="8708" width="4.7109375" style="300" customWidth="1"/>
    <col min="8709" max="8709" width="30.7109375" style="300" customWidth="1"/>
    <col min="8710" max="8710" width="16.28515625" style="300" customWidth="1"/>
    <col min="8711" max="8711" width="6.5703125" style="300" customWidth="1"/>
    <col min="8712" max="8712" width="20.85546875" style="300" bestFit="1" customWidth="1"/>
    <col min="8713" max="8713" width="3" style="300" customWidth="1"/>
    <col min="8714" max="8714" width="9.140625" style="300" customWidth="1"/>
    <col min="8715" max="8960" width="9.140625" style="300"/>
    <col min="8961" max="8961" width="14.5703125" style="300" customWidth="1"/>
    <col min="8962" max="8962" width="6.5703125" style="300" customWidth="1"/>
    <col min="8963" max="8963" width="32.140625" style="300" customWidth="1"/>
    <col min="8964" max="8964" width="4.7109375" style="300" customWidth="1"/>
    <col min="8965" max="8965" width="30.7109375" style="300" customWidth="1"/>
    <col min="8966" max="8966" width="16.28515625" style="300" customWidth="1"/>
    <col min="8967" max="8967" width="6.5703125" style="300" customWidth="1"/>
    <col min="8968" max="8968" width="20.85546875" style="300" bestFit="1" customWidth="1"/>
    <col min="8969" max="8969" width="3" style="300" customWidth="1"/>
    <col min="8970" max="8970" width="9.140625" style="300" customWidth="1"/>
    <col min="8971" max="9216" width="9.140625" style="300"/>
    <col min="9217" max="9217" width="14.5703125" style="300" customWidth="1"/>
    <col min="9218" max="9218" width="6.5703125" style="300" customWidth="1"/>
    <col min="9219" max="9219" width="32.140625" style="300" customWidth="1"/>
    <col min="9220" max="9220" width="4.7109375" style="300" customWidth="1"/>
    <col min="9221" max="9221" width="30.7109375" style="300" customWidth="1"/>
    <col min="9222" max="9222" width="16.28515625" style="300" customWidth="1"/>
    <col min="9223" max="9223" width="6.5703125" style="300" customWidth="1"/>
    <col min="9224" max="9224" width="20.85546875" style="300" bestFit="1" customWidth="1"/>
    <col min="9225" max="9225" width="3" style="300" customWidth="1"/>
    <col min="9226" max="9226" width="9.140625" style="300" customWidth="1"/>
    <col min="9227" max="9472" width="9.140625" style="300"/>
    <col min="9473" max="9473" width="14.5703125" style="300" customWidth="1"/>
    <col min="9474" max="9474" width="6.5703125" style="300" customWidth="1"/>
    <col min="9475" max="9475" width="32.140625" style="300" customWidth="1"/>
    <col min="9476" max="9476" width="4.7109375" style="300" customWidth="1"/>
    <col min="9477" max="9477" width="30.7109375" style="300" customWidth="1"/>
    <col min="9478" max="9478" width="16.28515625" style="300" customWidth="1"/>
    <col min="9479" max="9479" width="6.5703125" style="300" customWidth="1"/>
    <col min="9480" max="9480" width="20.85546875" style="300" bestFit="1" customWidth="1"/>
    <col min="9481" max="9481" width="3" style="300" customWidth="1"/>
    <col min="9482" max="9482" width="9.140625" style="300" customWidth="1"/>
    <col min="9483" max="9728" width="9.140625" style="300"/>
    <col min="9729" max="9729" width="14.5703125" style="300" customWidth="1"/>
    <col min="9730" max="9730" width="6.5703125" style="300" customWidth="1"/>
    <col min="9731" max="9731" width="32.140625" style="300" customWidth="1"/>
    <col min="9732" max="9732" width="4.7109375" style="300" customWidth="1"/>
    <col min="9733" max="9733" width="30.7109375" style="300" customWidth="1"/>
    <col min="9734" max="9734" width="16.28515625" style="300" customWidth="1"/>
    <col min="9735" max="9735" width="6.5703125" style="300" customWidth="1"/>
    <col min="9736" max="9736" width="20.85546875" style="300" bestFit="1" customWidth="1"/>
    <col min="9737" max="9737" width="3" style="300" customWidth="1"/>
    <col min="9738" max="9738" width="9.140625" style="300" customWidth="1"/>
    <col min="9739" max="9984" width="9.140625" style="300"/>
    <col min="9985" max="9985" width="14.5703125" style="300" customWidth="1"/>
    <col min="9986" max="9986" width="6.5703125" style="300" customWidth="1"/>
    <col min="9987" max="9987" width="32.140625" style="300" customWidth="1"/>
    <col min="9988" max="9988" width="4.7109375" style="300" customWidth="1"/>
    <col min="9989" max="9989" width="30.7109375" style="300" customWidth="1"/>
    <col min="9990" max="9990" width="16.28515625" style="300" customWidth="1"/>
    <col min="9991" max="9991" width="6.5703125" style="300" customWidth="1"/>
    <col min="9992" max="9992" width="20.85546875" style="300" bestFit="1" customWidth="1"/>
    <col min="9993" max="9993" width="3" style="300" customWidth="1"/>
    <col min="9994" max="9994" width="9.140625" style="300" customWidth="1"/>
    <col min="9995" max="10240" width="9.140625" style="300"/>
    <col min="10241" max="10241" width="14.5703125" style="300" customWidth="1"/>
    <col min="10242" max="10242" width="6.5703125" style="300" customWidth="1"/>
    <col min="10243" max="10243" width="32.140625" style="300" customWidth="1"/>
    <col min="10244" max="10244" width="4.7109375" style="300" customWidth="1"/>
    <col min="10245" max="10245" width="30.7109375" style="300" customWidth="1"/>
    <col min="10246" max="10246" width="16.28515625" style="300" customWidth="1"/>
    <col min="10247" max="10247" width="6.5703125" style="300" customWidth="1"/>
    <col min="10248" max="10248" width="20.85546875" style="300" bestFit="1" customWidth="1"/>
    <col min="10249" max="10249" width="3" style="300" customWidth="1"/>
    <col min="10250" max="10250" width="9.140625" style="300" customWidth="1"/>
    <col min="10251" max="10496" width="9.140625" style="300"/>
    <col min="10497" max="10497" width="14.5703125" style="300" customWidth="1"/>
    <col min="10498" max="10498" width="6.5703125" style="300" customWidth="1"/>
    <col min="10499" max="10499" width="32.140625" style="300" customWidth="1"/>
    <col min="10500" max="10500" width="4.7109375" style="300" customWidth="1"/>
    <col min="10501" max="10501" width="30.7109375" style="300" customWidth="1"/>
    <col min="10502" max="10502" width="16.28515625" style="300" customWidth="1"/>
    <col min="10503" max="10503" width="6.5703125" style="300" customWidth="1"/>
    <col min="10504" max="10504" width="20.85546875" style="300" bestFit="1" customWidth="1"/>
    <col min="10505" max="10505" width="3" style="300" customWidth="1"/>
    <col min="10506" max="10506" width="9.140625" style="300" customWidth="1"/>
    <col min="10507" max="10752" width="9.140625" style="300"/>
    <col min="10753" max="10753" width="14.5703125" style="300" customWidth="1"/>
    <col min="10754" max="10754" width="6.5703125" style="300" customWidth="1"/>
    <col min="10755" max="10755" width="32.140625" style="300" customWidth="1"/>
    <col min="10756" max="10756" width="4.7109375" style="300" customWidth="1"/>
    <col min="10757" max="10757" width="30.7109375" style="300" customWidth="1"/>
    <col min="10758" max="10758" width="16.28515625" style="300" customWidth="1"/>
    <col min="10759" max="10759" width="6.5703125" style="300" customWidth="1"/>
    <col min="10760" max="10760" width="20.85546875" style="300" bestFit="1" customWidth="1"/>
    <col min="10761" max="10761" width="3" style="300" customWidth="1"/>
    <col min="10762" max="10762" width="9.140625" style="300" customWidth="1"/>
    <col min="10763" max="11008" width="9.140625" style="300"/>
    <col min="11009" max="11009" width="14.5703125" style="300" customWidth="1"/>
    <col min="11010" max="11010" width="6.5703125" style="300" customWidth="1"/>
    <col min="11011" max="11011" width="32.140625" style="300" customWidth="1"/>
    <col min="11012" max="11012" width="4.7109375" style="300" customWidth="1"/>
    <col min="11013" max="11013" width="30.7109375" style="300" customWidth="1"/>
    <col min="11014" max="11014" width="16.28515625" style="300" customWidth="1"/>
    <col min="11015" max="11015" width="6.5703125" style="300" customWidth="1"/>
    <col min="11016" max="11016" width="20.85546875" style="300" bestFit="1" customWidth="1"/>
    <col min="11017" max="11017" width="3" style="300" customWidth="1"/>
    <col min="11018" max="11018" width="9.140625" style="300" customWidth="1"/>
    <col min="11019" max="11264" width="9.140625" style="300"/>
    <col min="11265" max="11265" width="14.5703125" style="300" customWidth="1"/>
    <col min="11266" max="11266" width="6.5703125" style="300" customWidth="1"/>
    <col min="11267" max="11267" width="32.140625" style="300" customWidth="1"/>
    <col min="11268" max="11268" width="4.7109375" style="300" customWidth="1"/>
    <col min="11269" max="11269" width="30.7109375" style="300" customWidth="1"/>
    <col min="11270" max="11270" width="16.28515625" style="300" customWidth="1"/>
    <col min="11271" max="11271" width="6.5703125" style="300" customWidth="1"/>
    <col min="11272" max="11272" width="20.85546875" style="300" bestFit="1" customWidth="1"/>
    <col min="11273" max="11273" width="3" style="300" customWidth="1"/>
    <col min="11274" max="11274" width="9.140625" style="300" customWidth="1"/>
    <col min="11275" max="11520" width="9.140625" style="300"/>
    <col min="11521" max="11521" width="14.5703125" style="300" customWidth="1"/>
    <col min="11522" max="11522" width="6.5703125" style="300" customWidth="1"/>
    <col min="11523" max="11523" width="32.140625" style="300" customWidth="1"/>
    <col min="11524" max="11524" width="4.7109375" style="300" customWidth="1"/>
    <col min="11525" max="11525" width="30.7109375" style="300" customWidth="1"/>
    <col min="11526" max="11526" width="16.28515625" style="300" customWidth="1"/>
    <col min="11527" max="11527" width="6.5703125" style="300" customWidth="1"/>
    <col min="11528" max="11528" width="20.85546875" style="300" bestFit="1" customWidth="1"/>
    <col min="11529" max="11529" width="3" style="300" customWidth="1"/>
    <col min="11530" max="11530" width="9.140625" style="300" customWidth="1"/>
    <col min="11531" max="11776" width="9.140625" style="300"/>
    <col min="11777" max="11777" width="14.5703125" style="300" customWidth="1"/>
    <col min="11778" max="11778" width="6.5703125" style="300" customWidth="1"/>
    <col min="11779" max="11779" width="32.140625" style="300" customWidth="1"/>
    <col min="11780" max="11780" width="4.7109375" style="300" customWidth="1"/>
    <col min="11781" max="11781" width="30.7109375" style="300" customWidth="1"/>
    <col min="11782" max="11782" width="16.28515625" style="300" customWidth="1"/>
    <col min="11783" max="11783" width="6.5703125" style="300" customWidth="1"/>
    <col min="11784" max="11784" width="20.85546875" style="300" bestFit="1" customWidth="1"/>
    <col min="11785" max="11785" width="3" style="300" customWidth="1"/>
    <col min="11786" max="11786" width="9.140625" style="300" customWidth="1"/>
    <col min="11787" max="12032" width="9.140625" style="300"/>
    <col min="12033" max="12033" width="14.5703125" style="300" customWidth="1"/>
    <col min="12034" max="12034" width="6.5703125" style="300" customWidth="1"/>
    <col min="12035" max="12035" width="32.140625" style="300" customWidth="1"/>
    <col min="12036" max="12036" width="4.7109375" style="300" customWidth="1"/>
    <col min="12037" max="12037" width="30.7109375" style="300" customWidth="1"/>
    <col min="12038" max="12038" width="16.28515625" style="300" customWidth="1"/>
    <col min="12039" max="12039" width="6.5703125" style="300" customWidth="1"/>
    <col min="12040" max="12040" width="20.85546875" style="300" bestFit="1" customWidth="1"/>
    <col min="12041" max="12041" width="3" style="300" customWidth="1"/>
    <col min="12042" max="12042" width="9.140625" style="300" customWidth="1"/>
    <col min="12043" max="12288" width="9.140625" style="300"/>
    <col min="12289" max="12289" width="14.5703125" style="300" customWidth="1"/>
    <col min="12290" max="12290" width="6.5703125" style="300" customWidth="1"/>
    <col min="12291" max="12291" width="32.140625" style="300" customWidth="1"/>
    <col min="12292" max="12292" width="4.7109375" style="300" customWidth="1"/>
    <col min="12293" max="12293" width="30.7109375" style="300" customWidth="1"/>
    <col min="12294" max="12294" width="16.28515625" style="300" customWidth="1"/>
    <col min="12295" max="12295" width="6.5703125" style="300" customWidth="1"/>
    <col min="12296" max="12296" width="20.85546875" style="300" bestFit="1" customWidth="1"/>
    <col min="12297" max="12297" width="3" style="300" customWidth="1"/>
    <col min="12298" max="12298" width="9.140625" style="300" customWidth="1"/>
    <col min="12299" max="12544" width="9.140625" style="300"/>
    <col min="12545" max="12545" width="14.5703125" style="300" customWidth="1"/>
    <col min="12546" max="12546" width="6.5703125" style="300" customWidth="1"/>
    <col min="12547" max="12547" width="32.140625" style="300" customWidth="1"/>
    <col min="12548" max="12548" width="4.7109375" style="300" customWidth="1"/>
    <col min="12549" max="12549" width="30.7109375" style="300" customWidth="1"/>
    <col min="12550" max="12550" width="16.28515625" style="300" customWidth="1"/>
    <col min="12551" max="12551" width="6.5703125" style="300" customWidth="1"/>
    <col min="12552" max="12552" width="20.85546875" style="300" bestFit="1" customWidth="1"/>
    <col min="12553" max="12553" width="3" style="300" customWidth="1"/>
    <col min="12554" max="12554" width="9.140625" style="300" customWidth="1"/>
    <col min="12555" max="12800" width="9.140625" style="300"/>
    <col min="12801" max="12801" width="14.5703125" style="300" customWidth="1"/>
    <col min="12802" max="12802" width="6.5703125" style="300" customWidth="1"/>
    <col min="12803" max="12803" width="32.140625" style="300" customWidth="1"/>
    <col min="12804" max="12804" width="4.7109375" style="300" customWidth="1"/>
    <col min="12805" max="12805" width="30.7109375" style="300" customWidth="1"/>
    <col min="12806" max="12806" width="16.28515625" style="300" customWidth="1"/>
    <col min="12807" max="12807" width="6.5703125" style="300" customWidth="1"/>
    <col min="12808" max="12808" width="20.85546875" style="300" bestFit="1" customWidth="1"/>
    <col min="12809" max="12809" width="3" style="300" customWidth="1"/>
    <col min="12810" max="12810" width="9.140625" style="300" customWidth="1"/>
    <col min="12811" max="13056" width="9.140625" style="300"/>
    <col min="13057" max="13057" width="14.5703125" style="300" customWidth="1"/>
    <col min="13058" max="13058" width="6.5703125" style="300" customWidth="1"/>
    <col min="13059" max="13059" width="32.140625" style="300" customWidth="1"/>
    <col min="13060" max="13060" width="4.7109375" style="300" customWidth="1"/>
    <col min="13061" max="13061" width="30.7109375" style="300" customWidth="1"/>
    <col min="13062" max="13062" width="16.28515625" style="300" customWidth="1"/>
    <col min="13063" max="13063" width="6.5703125" style="300" customWidth="1"/>
    <col min="13064" max="13064" width="20.85546875" style="300" bestFit="1" customWidth="1"/>
    <col min="13065" max="13065" width="3" style="300" customWidth="1"/>
    <col min="13066" max="13066" width="9.140625" style="300" customWidth="1"/>
    <col min="13067" max="13312" width="9.140625" style="300"/>
    <col min="13313" max="13313" width="14.5703125" style="300" customWidth="1"/>
    <col min="13314" max="13314" width="6.5703125" style="300" customWidth="1"/>
    <col min="13315" max="13315" width="32.140625" style="300" customWidth="1"/>
    <col min="13316" max="13316" width="4.7109375" style="300" customWidth="1"/>
    <col min="13317" max="13317" width="30.7109375" style="300" customWidth="1"/>
    <col min="13318" max="13318" width="16.28515625" style="300" customWidth="1"/>
    <col min="13319" max="13319" width="6.5703125" style="300" customWidth="1"/>
    <col min="13320" max="13320" width="20.85546875" style="300" bestFit="1" customWidth="1"/>
    <col min="13321" max="13321" width="3" style="300" customWidth="1"/>
    <col min="13322" max="13322" width="9.140625" style="300" customWidth="1"/>
    <col min="13323" max="13568" width="9.140625" style="300"/>
    <col min="13569" max="13569" width="14.5703125" style="300" customWidth="1"/>
    <col min="13570" max="13570" width="6.5703125" style="300" customWidth="1"/>
    <col min="13571" max="13571" width="32.140625" style="300" customWidth="1"/>
    <col min="13572" max="13572" width="4.7109375" style="300" customWidth="1"/>
    <col min="13573" max="13573" width="30.7109375" style="300" customWidth="1"/>
    <col min="13574" max="13574" width="16.28515625" style="300" customWidth="1"/>
    <col min="13575" max="13575" width="6.5703125" style="300" customWidth="1"/>
    <col min="13576" max="13576" width="20.85546875" style="300" bestFit="1" customWidth="1"/>
    <col min="13577" max="13577" width="3" style="300" customWidth="1"/>
    <col min="13578" max="13578" width="9.140625" style="300" customWidth="1"/>
    <col min="13579" max="13824" width="9.140625" style="300"/>
    <col min="13825" max="13825" width="14.5703125" style="300" customWidth="1"/>
    <col min="13826" max="13826" width="6.5703125" style="300" customWidth="1"/>
    <col min="13827" max="13827" width="32.140625" style="300" customWidth="1"/>
    <col min="13828" max="13828" width="4.7109375" style="300" customWidth="1"/>
    <col min="13829" max="13829" width="30.7109375" style="300" customWidth="1"/>
    <col min="13830" max="13830" width="16.28515625" style="300" customWidth="1"/>
    <col min="13831" max="13831" width="6.5703125" style="300" customWidth="1"/>
    <col min="13832" max="13832" width="20.85546875" style="300" bestFit="1" customWidth="1"/>
    <col min="13833" max="13833" width="3" style="300" customWidth="1"/>
    <col min="13834" max="13834" width="9.140625" style="300" customWidth="1"/>
    <col min="13835" max="14080" width="9.140625" style="300"/>
    <col min="14081" max="14081" width="14.5703125" style="300" customWidth="1"/>
    <col min="14082" max="14082" width="6.5703125" style="300" customWidth="1"/>
    <col min="14083" max="14083" width="32.140625" style="300" customWidth="1"/>
    <col min="14084" max="14084" width="4.7109375" style="300" customWidth="1"/>
    <col min="14085" max="14085" width="30.7109375" style="300" customWidth="1"/>
    <col min="14086" max="14086" width="16.28515625" style="300" customWidth="1"/>
    <col min="14087" max="14087" width="6.5703125" style="300" customWidth="1"/>
    <col min="14088" max="14088" width="20.85546875" style="300" bestFit="1" customWidth="1"/>
    <col min="14089" max="14089" width="3" style="300" customWidth="1"/>
    <col min="14090" max="14090" width="9.140625" style="300" customWidth="1"/>
    <col min="14091" max="14336" width="9.140625" style="300"/>
    <col min="14337" max="14337" width="14.5703125" style="300" customWidth="1"/>
    <col min="14338" max="14338" width="6.5703125" style="300" customWidth="1"/>
    <col min="14339" max="14339" width="32.140625" style="300" customWidth="1"/>
    <col min="14340" max="14340" width="4.7109375" style="300" customWidth="1"/>
    <col min="14341" max="14341" width="30.7109375" style="300" customWidth="1"/>
    <col min="14342" max="14342" width="16.28515625" style="300" customWidth="1"/>
    <col min="14343" max="14343" width="6.5703125" style="300" customWidth="1"/>
    <col min="14344" max="14344" width="20.85546875" style="300" bestFit="1" customWidth="1"/>
    <col min="14345" max="14345" width="3" style="300" customWidth="1"/>
    <col min="14346" max="14346" width="9.140625" style="300" customWidth="1"/>
    <col min="14347" max="14592" width="9.140625" style="300"/>
    <col min="14593" max="14593" width="14.5703125" style="300" customWidth="1"/>
    <col min="14594" max="14594" width="6.5703125" style="300" customWidth="1"/>
    <col min="14595" max="14595" width="32.140625" style="300" customWidth="1"/>
    <col min="14596" max="14596" width="4.7109375" style="300" customWidth="1"/>
    <col min="14597" max="14597" width="30.7109375" style="300" customWidth="1"/>
    <col min="14598" max="14598" width="16.28515625" style="300" customWidth="1"/>
    <col min="14599" max="14599" width="6.5703125" style="300" customWidth="1"/>
    <col min="14600" max="14600" width="20.85546875" style="300" bestFit="1" customWidth="1"/>
    <col min="14601" max="14601" width="3" style="300" customWidth="1"/>
    <col min="14602" max="14602" width="9.140625" style="300" customWidth="1"/>
    <col min="14603" max="14848" width="9.140625" style="300"/>
    <col min="14849" max="14849" width="14.5703125" style="300" customWidth="1"/>
    <col min="14850" max="14850" width="6.5703125" style="300" customWidth="1"/>
    <col min="14851" max="14851" width="32.140625" style="300" customWidth="1"/>
    <col min="14852" max="14852" width="4.7109375" style="300" customWidth="1"/>
    <col min="14853" max="14853" width="30.7109375" style="300" customWidth="1"/>
    <col min="14854" max="14854" width="16.28515625" style="300" customWidth="1"/>
    <col min="14855" max="14855" width="6.5703125" style="300" customWidth="1"/>
    <col min="14856" max="14856" width="20.85546875" style="300" bestFit="1" customWidth="1"/>
    <col min="14857" max="14857" width="3" style="300" customWidth="1"/>
    <col min="14858" max="14858" width="9.140625" style="300" customWidth="1"/>
    <col min="14859" max="15104" width="9.140625" style="300"/>
    <col min="15105" max="15105" width="14.5703125" style="300" customWidth="1"/>
    <col min="15106" max="15106" width="6.5703125" style="300" customWidth="1"/>
    <col min="15107" max="15107" width="32.140625" style="300" customWidth="1"/>
    <col min="15108" max="15108" width="4.7109375" style="300" customWidth="1"/>
    <col min="15109" max="15109" width="30.7109375" style="300" customWidth="1"/>
    <col min="15110" max="15110" width="16.28515625" style="300" customWidth="1"/>
    <col min="15111" max="15111" width="6.5703125" style="300" customWidth="1"/>
    <col min="15112" max="15112" width="20.85546875" style="300" bestFit="1" customWidth="1"/>
    <col min="15113" max="15113" width="3" style="300" customWidth="1"/>
    <col min="15114" max="15114" width="9.140625" style="300" customWidth="1"/>
    <col min="15115" max="15360" width="9.140625" style="300"/>
    <col min="15361" max="15361" width="14.5703125" style="300" customWidth="1"/>
    <col min="15362" max="15362" width="6.5703125" style="300" customWidth="1"/>
    <col min="15363" max="15363" width="32.140625" style="300" customWidth="1"/>
    <col min="15364" max="15364" width="4.7109375" style="300" customWidth="1"/>
    <col min="15365" max="15365" width="30.7109375" style="300" customWidth="1"/>
    <col min="15366" max="15366" width="16.28515625" style="300" customWidth="1"/>
    <col min="15367" max="15367" width="6.5703125" style="300" customWidth="1"/>
    <col min="15368" max="15368" width="20.85546875" style="300" bestFit="1" customWidth="1"/>
    <col min="15369" max="15369" width="3" style="300" customWidth="1"/>
    <col min="15370" max="15370" width="9.140625" style="300" customWidth="1"/>
    <col min="15371" max="15616" width="9.140625" style="300"/>
    <col min="15617" max="15617" width="14.5703125" style="300" customWidth="1"/>
    <col min="15618" max="15618" width="6.5703125" style="300" customWidth="1"/>
    <col min="15619" max="15619" width="32.140625" style="300" customWidth="1"/>
    <col min="15620" max="15620" width="4.7109375" style="300" customWidth="1"/>
    <col min="15621" max="15621" width="30.7109375" style="300" customWidth="1"/>
    <col min="15622" max="15622" width="16.28515625" style="300" customWidth="1"/>
    <col min="15623" max="15623" width="6.5703125" style="300" customWidth="1"/>
    <col min="15624" max="15624" width="20.85546875" style="300" bestFit="1" customWidth="1"/>
    <col min="15625" max="15625" width="3" style="300" customWidth="1"/>
    <col min="15626" max="15626" width="9.140625" style="300" customWidth="1"/>
    <col min="15627" max="15872" width="9.140625" style="300"/>
    <col min="15873" max="15873" width="14.5703125" style="300" customWidth="1"/>
    <col min="15874" max="15874" width="6.5703125" style="300" customWidth="1"/>
    <col min="15875" max="15875" width="32.140625" style="300" customWidth="1"/>
    <col min="15876" max="15876" width="4.7109375" style="300" customWidth="1"/>
    <col min="15877" max="15877" width="30.7109375" style="300" customWidth="1"/>
    <col min="15878" max="15878" width="16.28515625" style="300" customWidth="1"/>
    <col min="15879" max="15879" width="6.5703125" style="300" customWidth="1"/>
    <col min="15880" max="15880" width="20.85546875" style="300" bestFit="1" customWidth="1"/>
    <col min="15881" max="15881" width="3" style="300" customWidth="1"/>
    <col min="15882" max="15882" width="9.140625" style="300" customWidth="1"/>
    <col min="15883" max="16128" width="9.140625" style="300"/>
    <col min="16129" max="16129" width="14.5703125" style="300" customWidth="1"/>
    <col min="16130" max="16130" width="6.5703125" style="300" customWidth="1"/>
    <col min="16131" max="16131" width="32.140625" style="300" customWidth="1"/>
    <col min="16132" max="16132" width="4.7109375" style="300" customWidth="1"/>
    <col min="16133" max="16133" width="30.7109375" style="300" customWidth="1"/>
    <col min="16134" max="16134" width="16.28515625" style="300" customWidth="1"/>
    <col min="16135" max="16135" width="6.5703125" style="300" customWidth="1"/>
    <col min="16136" max="16136" width="20.85546875" style="300" bestFit="1" customWidth="1"/>
    <col min="16137" max="16137" width="3" style="300" customWidth="1"/>
    <col min="16138" max="16138" width="9.140625" style="300" customWidth="1"/>
    <col min="16139" max="16384" width="9.140625" style="300"/>
  </cols>
  <sheetData>
    <row r="1" spans="1:9" ht="159.94999999999999" customHeight="1"/>
    <row r="2" spans="1:9" ht="48.75" customHeight="1">
      <c r="A2" s="302" t="s">
        <v>91</v>
      </c>
      <c r="F2" s="303"/>
      <c r="G2" s="303"/>
    </row>
    <row r="3" spans="1:9" s="306" customFormat="1" ht="35.25" customHeight="1">
      <c r="A3" s="304" t="s">
        <v>92</v>
      </c>
      <c r="B3" s="305"/>
      <c r="C3" s="305"/>
      <c r="D3" s="305"/>
      <c r="E3" s="305"/>
      <c r="F3" s="391" t="s">
        <v>93</v>
      </c>
      <c r="G3" s="391"/>
    </row>
    <row r="4" spans="1:9" s="306" customFormat="1" ht="10.5" customHeight="1">
      <c r="A4" s="307" t="s">
        <v>94</v>
      </c>
      <c r="B4" s="308"/>
      <c r="C4" s="307" t="s">
        <v>95</v>
      </c>
      <c r="D4" s="307" t="s">
        <v>2</v>
      </c>
      <c r="E4" s="308"/>
      <c r="F4" s="309"/>
      <c r="G4" s="308"/>
      <c r="H4" s="309" t="s">
        <v>0</v>
      </c>
    </row>
    <row r="5" spans="1:9" s="311" customFormat="1" ht="21" customHeight="1">
      <c r="A5" s="310">
        <v>42296</v>
      </c>
      <c r="C5" s="311" t="s">
        <v>96</v>
      </c>
      <c r="D5" s="312" t="s">
        <v>97</v>
      </c>
      <c r="E5" s="312"/>
      <c r="F5" s="313" t="s">
        <v>98</v>
      </c>
      <c r="G5" s="314"/>
      <c r="H5" s="315" t="s">
        <v>99</v>
      </c>
    </row>
    <row r="6" spans="1:9" s="316" customFormat="1" ht="6.75" customHeight="1" thickBot="1">
      <c r="A6" s="311"/>
      <c r="D6" s="317"/>
      <c r="E6" s="318"/>
      <c r="F6" s="318"/>
      <c r="G6" s="318"/>
    </row>
    <row r="7" spans="1:9" s="327" customFormat="1" ht="21.75" customHeight="1" thickBot="1">
      <c r="A7" s="319" t="s">
        <v>100</v>
      </c>
      <c r="B7" s="320" t="s">
        <v>101</v>
      </c>
      <c r="C7" s="321" t="s">
        <v>102</v>
      </c>
      <c r="D7" s="322"/>
      <c r="E7" s="323" t="s">
        <v>102</v>
      </c>
      <c r="F7" s="324" t="s">
        <v>103</v>
      </c>
      <c r="G7" s="325"/>
      <c r="H7" s="324" t="s">
        <v>104</v>
      </c>
      <c r="I7" s="326"/>
    </row>
    <row r="8" spans="1:9" s="327" customFormat="1" ht="9.75" customHeight="1" thickBot="1">
      <c r="A8" s="328"/>
      <c r="B8" s="328"/>
      <c r="C8" s="328"/>
      <c r="D8" s="328"/>
      <c r="E8" s="328"/>
      <c r="F8" s="329"/>
      <c r="G8" s="330"/>
      <c r="H8" s="326"/>
      <c r="I8" s="326"/>
    </row>
    <row r="9" spans="1:9" s="339" customFormat="1" ht="21.95" customHeight="1">
      <c r="A9" s="331" t="s">
        <v>105</v>
      </c>
      <c r="B9" s="332"/>
      <c r="C9" s="333" t="s">
        <v>74</v>
      </c>
      <c r="D9" s="334" t="s">
        <v>1</v>
      </c>
      <c r="E9" s="335" t="s">
        <v>75</v>
      </c>
      <c r="F9" s="336" t="s">
        <v>89</v>
      </c>
      <c r="G9" s="337" t="s">
        <v>106</v>
      </c>
      <c r="H9" s="392" t="s">
        <v>107</v>
      </c>
      <c r="I9" s="338"/>
    </row>
    <row r="10" spans="1:9" ht="15" customHeight="1">
      <c r="A10" s="340" t="s">
        <v>108</v>
      </c>
      <c r="B10" s="341" t="s">
        <v>109</v>
      </c>
      <c r="C10" s="342" t="s">
        <v>110</v>
      </c>
      <c r="D10" s="343" t="s">
        <v>1</v>
      </c>
      <c r="E10" s="344" t="s">
        <v>111</v>
      </c>
      <c r="F10" s="345" t="s">
        <v>19</v>
      </c>
      <c r="G10" s="346" t="s">
        <v>112</v>
      </c>
      <c r="H10" s="393"/>
    </row>
    <row r="11" spans="1:9" ht="15" customHeight="1">
      <c r="A11" s="347" t="s">
        <v>108</v>
      </c>
      <c r="B11" s="348" t="s">
        <v>113</v>
      </c>
      <c r="C11" s="342" t="s">
        <v>114</v>
      </c>
      <c r="D11" s="343" t="s">
        <v>1</v>
      </c>
      <c r="E11" s="344" t="s">
        <v>115</v>
      </c>
      <c r="F11" s="345" t="s">
        <v>24</v>
      </c>
      <c r="G11" s="349"/>
      <c r="H11" s="393"/>
    </row>
    <row r="12" spans="1:9" ht="15" customHeight="1">
      <c r="A12" s="350" t="s">
        <v>116</v>
      </c>
      <c r="B12" s="348" t="s">
        <v>117</v>
      </c>
      <c r="C12" s="351" t="s">
        <v>110</v>
      </c>
      <c r="D12" s="352"/>
      <c r="E12" s="351" t="s">
        <v>111</v>
      </c>
      <c r="F12" s="389" t="s">
        <v>118</v>
      </c>
      <c r="G12" s="353"/>
      <c r="H12" s="394"/>
    </row>
    <row r="13" spans="1:9" ht="15" customHeight="1" thickBot="1">
      <c r="A13" s="354"/>
      <c r="B13" s="355"/>
      <c r="C13" s="356" t="s">
        <v>114</v>
      </c>
      <c r="D13" s="357" t="s">
        <v>119</v>
      </c>
      <c r="E13" s="356" t="s">
        <v>115</v>
      </c>
      <c r="F13" s="390"/>
      <c r="G13" s="358"/>
      <c r="H13" s="359"/>
      <c r="I13" s="360"/>
    </row>
    <row r="14" spans="1:9" ht="21" thickBot="1">
      <c r="C14" s="361"/>
      <c r="D14" s="362"/>
      <c r="E14" s="361"/>
      <c r="F14" s="361"/>
      <c r="H14" s="363"/>
    </row>
    <row r="15" spans="1:9" s="339" customFormat="1" ht="21.95" customHeight="1">
      <c r="A15" s="331" t="s">
        <v>105</v>
      </c>
      <c r="B15" s="364"/>
      <c r="C15" s="333" t="s">
        <v>76</v>
      </c>
      <c r="D15" s="334" t="s">
        <v>1</v>
      </c>
      <c r="E15" s="335" t="s">
        <v>77</v>
      </c>
      <c r="F15" s="336" t="s">
        <v>89</v>
      </c>
      <c r="G15" s="365" t="s">
        <v>106</v>
      </c>
      <c r="H15" s="386" t="s">
        <v>107</v>
      </c>
      <c r="I15" s="338"/>
    </row>
    <row r="16" spans="1:9" ht="15" customHeight="1">
      <c r="A16" s="340" t="s">
        <v>120</v>
      </c>
      <c r="B16" s="341" t="s">
        <v>109</v>
      </c>
      <c r="C16" s="342" t="s">
        <v>121</v>
      </c>
      <c r="D16" s="343" t="s">
        <v>1</v>
      </c>
      <c r="E16" s="344" t="s">
        <v>122</v>
      </c>
      <c r="F16" s="345" t="s">
        <v>41</v>
      </c>
      <c r="G16" s="346"/>
      <c r="H16" s="387"/>
    </row>
    <row r="17" spans="1:9" ht="15" customHeight="1">
      <c r="A17" s="347" t="s">
        <v>123</v>
      </c>
      <c r="B17" s="366" t="s">
        <v>113</v>
      </c>
      <c r="C17" s="342" t="s">
        <v>124</v>
      </c>
      <c r="D17" s="367" t="s">
        <v>1</v>
      </c>
      <c r="E17" s="344" t="s">
        <v>125</v>
      </c>
      <c r="F17" s="368" t="s">
        <v>126</v>
      </c>
      <c r="G17" s="349"/>
      <c r="H17" s="387"/>
    </row>
    <row r="18" spans="1:9" ht="15" customHeight="1">
      <c r="A18" s="350" t="s">
        <v>116</v>
      </c>
      <c r="B18" s="366" t="s">
        <v>117</v>
      </c>
      <c r="C18" s="351" t="s">
        <v>121</v>
      </c>
      <c r="D18" s="352"/>
      <c r="E18" s="351" t="s">
        <v>122</v>
      </c>
      <c r="F18" s="389" t="s">
        <v>118</v>
      </c>
      <c r="G18" s="353"/>
      <c r="H18" s="388"/>
    </row>
    <row r="19" spans="1:9" ht="15" customHeight="1" thickBot="1">
      <c r="A19" s="369"/>
      <c r="B19" s="355"/>
      <c r="C19" s="356" t="s">
        <v>124</v>
      </c>
      <c r="D19" s="357" t="s">
        <v>119</v>
      </c>
      <c r="E19" s="356" t="s">
        <v>125</v>
      </c>
      <c r="F19" s="390"/>
      <c r="G19" s="358"/>
      <c r="H19" s="359"/>
      <c r="I19" s="360"/>
    </row>
    <row r="20" spans="1:9" ht="12.95" customHeight="1" thickBot="1">
      <c r="C20" s="361"/>
      <c r="D20" s="362"/>
      <c r="E20" s="361"/>
      <c r="F20" s="361"/>
      <c r="H20" s="363"/>
    </row>
    <row r="21" spans="1:9" s="339" customFormat="1" ht="21.95" customHeight="1">
      <c r="A21" s="331" t="s">
        <v>105</v>
      </c>
      <c r="B21" s="332"/>
      <c r="C21" s="333" t="s">
        <v>127</v>
      </c>
      <c r="D21" s="334" t="s">
        <v>1</v>
      </c>
      <c r="E21" s="370" t="s">
        <v>73</v>
      </c>
      <c r="F21" s="336" t="s">
        <v>89</v>
      </c>
      <c r="G21" s="337" t="s">
        <v>106</v>
      </c>
      <c r="H21" s="386" t="s">
        <v>107</v>
      </c>
      <c r="I21" s="338"/>
    </row>
    <row r="22" spans="1:9" ht="15" customHeight="1">
      <c r="A22" s="340" t="s">
        <v>128</v>
      </c>
      <c r="B22" s="341" t="s">
        <v>109</v>
      </c>
      <c r="C22" s="342" t="s">
        <v>129</v>
      </c>
      <c r="D22" s="343" t="s">
        <v>1</v>
      </c>
      <c r="E22" s="344" t="s">
        <v>130</v>
      </c>
      <c r="F22" s="345" t="s">
        <v>126</v>
      </c>
      <c r="G22" s="346"/>
      <c r="H22" s="387"/>
    </row>
    <row r="23" spans="1:9" ht="15" customHeight="1">
      <c r="A23" s="347" t="s">
        <v>123</v>
      </c>
      <c r="B23" s="348" t="s">
        <v>113</v>
      </c>
      <c r="C23" s="342" t="s">
        <v>131</v>
      </c>
      <c r="D23" s="343" t="s">
        <v>1</v>
      </c>
      <c r="E23" s="344" t="s">
        <v>132</v>
      </c>
      <c r="F23" s="345" t="s">
        <v>41</v>
      </c>
      <c r="G23" s="349"/>
      <c r="H23" s="387"/>
    </row>
    <row r="24" spans="1:9" ht="15" customHeight="1">
      <c r="A24" s="350" t="s">
        <v>116</v>
      </c>
      <c r="B24" s="348" t="s">
        <v>117</v>
      </c>
      <c r="C24" s="351" t="s">
        <v>129</v>
      </c>
      <c r="D24" s="367"/>
      <c r="E24" s="351" t="s">
        <v>130</v>
      </c>
      <c r="F24" s="389" t="s">
        <v>118</v>
      </c>
      <c r="G24" s="353"/>
      <c r="H24" s="388"/>
    </row>
    <row r="25" spans="1:9" ht="15" customHeight="1" thickBot="1">
      <c r="A25" s="354"/>
      <c r="B25" s="355"/>
      <c r="C25" s="356" t="s">
        <v>131</v>
      </c>
      <c r="D25" s="357" t="s">
        <v>119</v>
      </c>
      <c r="E25" s="356" t="s">
        <v>132</v>
      </c>
      <c r="F25" s="390"/>
      <c r="G25" s="358"/>
      <c r="H25" s="359"/>
      <c r="I25" s="360"/>
    </row>
    <row r="26" spans="1:9" ht="21" thickBot="1">
      <c r="C26" s="361"/>
      <c r="D26" s="362"/>
      <c r="E26" s="361"/>
      <c r="F26" s="361"/>
      <c r="H26" s="363"/>
    </row>
    <row r="27" spans="1:9" s="339" customFormat="1" ht="21.95" customHeight="1">
      <c r="A27" s="331" t="s">
        <v>105</v>
      </c>
      <c r="B27" s="364"/>
      <c r="C27" s="333" t="s">
        <v>78</v>
      </c>
      <c r="D27" s="334" t="s">
        <v>1</v>
      </c>
      <c r="E27" s="335" t="s">
        <v>72</v>
      </c>
      <c r="F27" s="336" t="s">
        <v>89</v>
      </c>
      <c r="G27" s="365" t="s">
        <v>106</v>
      </c>
      <c r="H27" s="386" t="s">
        <v>133</v>
      </c>
      <c r="I27" s="338"/>
    </row>
    <row r="28" spans="1:9" ht="15" customHeight="1">
      <c r="A28" s="340" t="s">
        <v>128</v>
      </c>
      <c r="B28" s="341" t="s">
        <v>109</v>
      </c>
      <c r="C28" s="342" t="s">
        <v>134</v>
      </c>
      <c r="D28" s="343" t="s">
        <v>1</v>
      </c>
      <c r="E28" s="344" t="s">
        <v>135</v>
      </c>
      <c r="F28" s="345" t="s">
        <v>38</v>
      </c>
      <c r="G28" s="346"/>
      <c r="H28" s="387"/>
    </row>
    <row r="29" spans="1:9" ht="15" customHeight="1">
      <c r="A29" s="347" t="s">
        <v>123</v>
      </c>
      <c r="B29" s="366" t="s">
        <v>113</v>
      </c>
      <c r="C29" s="342" t="s">
        <v>136</v>
      </c>
      <c r="D29" s="367" t="s">
        <v>1</v>
      </c>
      <c r="E29" s="344" t="s">
        <v>137</v>
      </c>
      <c r="F29" s="368" t="s">
        <v>19</v>
      </c>
      <c r="G29" s="349"/>
      <c r="H29" s="387"/>
    </row>
    <row r="30" spans="1:9" ht="15" customHeight="1">
      <c r="A30" s="350" t="s">
        <v>116</v>
      </c>
      <c r="B30" s="366" t="s">
        <v>117</v>
      </c>
      <c r="C30" s="351" t="s">
        <v>134</v>
      </c>
      <c r="D30" s="352"/>
      <c r="E30" s="351" t="s">
        <v>138</v>
      </c>
      <c r="F30" s="389" t="s">
        <v>118</v>
      </c>
      <c r="G30" s="353"/>
      <c r="H30" s="388"/>
    </row>
    <row r="31" spans="1:9" ht="15" customHeight="1" thickBot="1">
      <c r="A31" s="369"/>
      <c r="B31" s="355"/>
      <c r="C31" s="356" t="s">
        <v>136</v>
      </c>
      <c r="D31" s="357" t="s">
        <v>119</v>
      </c>
      <c r="E31" s="356" t="s">
        <v>135</v>
      </c>
      <c r="F31" s="390"/>
      <c r="G31" s="358"/>
      <c r="H31" s="359"/>
      <c r="I31" s="360"/>
    </row>
    <row r="32" spans="1:9" ht="12.95" customHeight="1" thickBot="1">
      <c r="C32" s="361"/>
      <c r="D32" s="362"/>
      <c r="E32" s="361"/>
      <c r="F32" s="361"/>
      <c r="H32" s="363"/>
    </row>
    <row r="33" spans="1:9" s="339" customFormat="1" ht="21.95" customHeight="1">
      <c r="A33" s="331" t="s">
        <v>105</v>
      </c>
      <c r="B33" s="332"/>
      <c r="C33" s="333" t="s">
        <v>69</v>
      </c>
      <c r="D33" s="334" t="s">
        <v>1</v>
      </c>
      <c r="E33" s="370" t="s">
        <v>70</v>
      </c>
      <c r="F33" s="336" t="s">
        <v>139</v>
      </c>
      <c r="G33" s="337" t="s">
        <v>106</v>
      </c>
      <c r="H33" s="386" t="s">
        <v>107</v>
      </c>
      <c r="I33" s="338"/>
    </row>
    <row r="34" spans="1:9" ht="15" customHeight="1">
      <c r="A34" s="340" t="s">
        <v>140</v>
      </c>
      <c r="B34" s="341" t="s">
        <v>109</v>
      </c>
      <c r="C34" s="344" t="s">
        <v>141</v>
      </c>
      <c r="D34" s="343" t="s">
        <v>1</v>
      </c>
      <c r="E34" s="342" t="s">
        <v>142</v>
      </c>
      <c r="F34" s="345" t="s">
        <v>27</v>
      </c>
      <c r="G34" s="346"/>
      <c r="H34" s="387"/>
    </row>
    <row r="35" spans="1:9" ht="15" customHeight="1">
      <c r="A35" s="347" t="s">
        <v>123</v>
      </c>
      <c r="B35" s="348" t="s">
        <v>113</v>
      </c>
      <c r="C35" s="342" t="s">
        <v>143</v>
      </c>
      <c r="D35" s="343" t="s">
        <v>1</v>
      </c>
      <c r="E35" s="344" t="s">
        <v>144</v>
      </c>
      <c r="F35" s="345" t="s">
        <v>145</v>
      </c>
      <c r="G35" s="349"/>
      <c r="H35" s="387"/>
    </row>
    <row r="36" spans="1:9" ht="15" customHeight="1">
      <c r="A36" s="350" t="s">
        <v>116</v>
      </c>
      <c r="B36" s="348" t="s">
        <v>117</v>
      </c>
      <c r="C36" s="371" t="s">
        <v>141</v>
      </c>
      <c r="D36" s="367"/>
      <c r="E36" s="351" t="s">
        <v>142</v>
      </c>
      <c r="F36" s="389" t="s">
        <v>27</v>
      </c>
      <c r="G36" s="353"/>
      <c r="H36" s="388"/>
    </row>
    <row r="37" spans="1:9" ht="15" customHeight="1" thickBot="1">
      <c r="A37" s="354"/>
      <c r="B37" s="355"/>
      <c r="C37" s="372" t="s">
        <v>143</v>
      </c>
      <c r="D37" s="357" t="s">
        <v>119</v>
      </c>
      <c r="E37" s="356" t="s">
        <v>144</v>
      </c>
      <c r="F37" s="390"/>
      <c r="G37" s="358"/>
      <c r="H37" s="359"/>
      <c r="I37" s="360"/>
    </row>
    <row r="38" spans="1:9" ht="21" thickBot="1">
      <c r="C38" s="361"/>
      <c r="D38" s="362"/>
      <c r="E38" s="361"/>
      <c r="F38" s="361"/>
      <c r="H38" s="363"/>
    </row>
    <row r="39" spans="1:9" s="339" customFormat="1" ht="21.95" customHeight="1">
      <c r="A39" s="331" t="s">
        <v>105</v>
      </c>
      <c r="B39" s="364"/>
      <c r="C39" s="333" t="s">
        <v>76</v>
      </c>
      <c r="D39" s="334" t="s">
        <v>1</v>
      </c>
      <c r="E39" s="335" t="s">
        <v>79</v>
      </c>
      <c r="F39" s="336" t="s">
        <v>139</v>
      </c>
      <c r="G39" s="365" t="s">
        <v>106</v>
      </c>
      <c r="H39" s="386" t="s">
        <v>133</v>
      </c>
      <c r="I39" s="338"/>
    </row>
    <row r="40" spans="1:9" ht="15" customHeight="1">
      <c r="A40" s="340" t="s">
        <v>140</v>
      </c>
      <c r="B40" s="341" t="s">
        <v>109</v>
      </c>
      <c r="C40" s="344" t="s">
        <v>146</v>
      </c>
      <c r="D40" s="343" t="s">
        <v>1</v>
      </c>
      <c r="E40" s="342" t="s">
        <v>147</v>
      </c>
      <c r="F40" s="345" t="s">
        <v>64</v>
      </c>
      <c r="G40" s="346"/>
      <c r="H40" s="387"/>
    </row>
    <row r="41" spans="1:9" ht="15" customHeight="1">
      <c r="A41" s="347" t="s">
        <v>123</v>
      </c>
      <c r="B41" s="366" t="s">
        <v>113</v>
      </c>
      <c r="C41" s="342" t="s">
        <v>148</v>
      </c>
      <c r="D41" s="367" t="s">
        <v>1</v>
      </c>
      <c r="E41" s="344" t="s">
        <v>149</v>
      </c>
      <c r="F41" s="368" t="s">
        <v>24</v>
      </c>
      <c r="G41" s="349"/>
      <c r="H41" s="387"/>
    </row>
    <row r="42" spans="1:9" ht="15" customHeight="1">
      <c r="A42" s="350" t="s">
        <v>116</v>
      </c>
      <c r="B42" s="366" t="s">
        <v>117</v>
      </c>
      <c r="C42" s="371" t="s">
        <v>146</v>
      </c>
      <c r="D42" s="352"/>
      <c r="E42" s="351" t="s">
        <v>147</v>
      </c>
      <c r="F42" s="389" t="s">
        <v>41</v>
      </c>
      <c r="G42" s="353"/>
      <c r="H42" s="388"/>
    </row>
    <row r="43" spans="1:9" ht="15" customHeight="1" thickBot="1">
      <c r="A43" s="369"/>
      <c r="B43" s="355"/>
      <c r="C43" s="372" t="s">
        <v>148</v>
      </c>
      <c r="D43" s="357" t="s">
        <v>119</v>
      </c>
      <c r="E43" s="356" t="s">
        <v>149</v>
      </c>
      <c r="F43" s="390"/>
      <c r="G43" s="358"/>
      <c r="H43" s="359"/>
      <c r="I43" s="360"/>
    </row>
    <row r="44" spans="1:9" ht="12.95" customHeight="1" thickBot="1">
      <c r="C44" s="361"/>
      <c r="D44" s="362"/>
      <c r="E44" s="361"/>
      <c r="F44" s="361"/>
      <c r="H44" s="363"/>
    </row>
    <row r="45" spans="1:9" s="339" customFormat="1" ht="21.95" customHeight="1">
      <c r="A45" s="331" t="s">
        <v>105</v>
      </c>
      <c r="B45" s="332"/>
      <c r="C45" s="335" t="s">
        <v>71</v>
      </c>
      <c r="D45" s="334" t="s">
        <v>1</v>
      </c>
      <c r="E45" s="373" t="s">
        <v>72</v>
      </c>
      <c r="F45" s="336" t="s">
        <v>89</v>
      </c>
      <c r="G45" s="337" t="s">
        <v>106</v>
      </c>
      <c r="H45" s="386" t="s">
        <v>107</v>
      </c>
      <c r="I45" s="338"/>
    </row>
    <row r="46" spans="1:9" ht="15" customHeight="1">
      <c r="A46" s="340" t="s">
        <v>140</v>
      </c>
      <c r="B46" s="341" t="s">
        <v>109</v>
      </c>
      <c r="C46" s="344" t="s">
        <v>150</v>
      </c>
      <c r="D46" s="343" t="s">
        <v>1</v>
      </c>
      <c r="E46" s="342" t="s">
        <v>151</v>
      </c>
      <c r="F46" s="345" t="s">
        <v>152</v>
      </c>
      <c r="G46" s="346"/>
      <c r="H46" s="387"/>
    </row>
    <row r="47" spans="1:9" ht="15" customHeight="1">
      <c r="A47" s="347" t="s">
        <v>123</v>
      </c>
      <c r="B47" s="348" t="s">
        <v>113</v>
      </c>
      <c r="C47" s="344" t="s">
        <v>153</v>
      </c>
      <c r="D47" s="343" t="s">
        <v>1</v>
      </c>
      <c r="E47" s="342" t="s">
        <v>154</v>
      </c>
      <c r="F47" s="345" t="s">
        <v>29</v>
      </c>
      <c r="G47" s="349"/>
      <c r="H47" s="387"/>
    </row>
    <row r="48" spans="1:9" ht="15" customHeight="1">
      <c r="A48" s="350" t="s">
        <v>116</v>
      </c>
      <c r="B48" s="348" t="s">
        <v>117</v>
      </c>
      <c r="C48" s="351" t="s">
        <v>150</v>
      </c>
      <c r="D48" s="367"/>
      <c r="E48" s="351" t="s">
        <v>155</v>
      </c>
      <c r="F48" s="389" t="s">
        <v>118</v>
      </c>
      <c r="G48" s="353"/>
      <c r="H48" s="388"/>
    </row>
    <row r="49" spans="1:9" ht="15" customHeight="1" thickBot="1">
      <c r="A49" s="354"/>
      <c r="B49" s="355"/>
      <c r="C49" s="356" t="s">
        <v>153</v>
      </c>
      <c r="D49" s="357" t="s">
        <v>119</v>
      </c>
      <c r="E49" s="356" t="s">
        <v>156</v>
      </c>
      <c r="F49" s="390"/>
      <c r="G49" s="358"/>
      <c r="H49" s="359"/>
      <c r="I49" s="360"/>
    </row>
    <row r="50" spans="1:9" ht="21" thickBot="1">
      <c r="C50" s="361"/>
      <c r="D50" s="362"/>
      <c r="E50" s="361"/>
      <c r="F50" s="361"/>
      <c r="H50" s="363"/>
    </row>
    <row r="51" spans="1:9" s="339" customFormat="1" ht="21.95" customHeight="1">
      <c r="A51" s="331" t="s">
        <v>105</v>
      </c>
      <c r="B51" s="364"/>
      <c r="C51" s="333" t="s">
        <v>79</v>
      </c>
      <c r="D51" s="334" t="s">
        <v>1</v>
      </c>
      <c r="E51" s="335" t="s">
        <v>80</v>
      </c>
      <c r="F51" s="336" t="s">
        <v>89</v>
      </c>
      <c r="G51" s="365" t="s">
        <v>106</v>
      </c>
      <c r="H51" s="386" t="s">
        <v>107</v>
      </c>
      <c r="I51" s="338"/>
    </row>
    <row r="52" spans="1:9" ht="15" customHeight="1">
      <c r="A52" s="340" t="s">
        <v>157</v>
      </c>
      <c r="B52" s="341" t="s">
        <v>109</v>
      </c>
      <c r="C52" s="342" t="s">
        <v>158</v>
      </c>
      <c r="D52" s="343" t="s">
        <v>1</v>
      </c>
      <c r="E52" s="344" t="s">
        <v>159</v>
      </c>
      <c r="F52" s="345" t="s">
        <v>19</v>
      </c>
      <c r="G52" s="346"/>
      <c r="H52" s="387"/>
    </row>
    <row r="53" spans="1:9" ht="15" customHeight="1">
      <c r="A53" s="347" t="s">
        <v>123</v>
      </c>
      <c r="B53" s="366" t="s">
        <v>113</v>
      </c>
      <c r="C53" s="342" t="s">
        <v>160</v>
      </c>
      <c r="D53" s="367" t="s">
        <v>1</v>
      </c>
      <c r="E53" s="344" t="s">
        <v>161</v>
      </c>
      <c r="F53" s="368" t="s">
        <v>41</v>
      </c>
      <c r="G53" s="349"/>
      <c r="H53" s="387"/>
    </row>
    <row r="54" spans="1:9" ht="15" customHeight="1">
      <c r="A54" s="350" t="s">
        <v>116</v>
      </c>
      <c r="B54" s="366" t="s">
        <v>117</v>
      </c>
      <c r="C54" s="351" t="s">
        <v>158</v>
      </c>
      <c r="D54" s="352"/>
      <c r="E54" s="351" t="s">
        <v>159</v>
      </c>
      <c r="F54" s="389" t="s">
        <v>118</v>
      </c>
      <c r="G54" s="353"/>
      <c r="H54" s="388"/>
    </row>
    <row r="55" spans="1:9" ht="15" customHeight="1" thickBot="1">
      <c r="A55" s="369"/>
      <c r="B55" s="355"/>
      <c r="C55" s="356" t="s">
        <v>160</v>
      </c>
      <c r="D55" s="357" t="s">
        <v>119</v>
      </c>
      <c r="E55" s="356" t="s">
        <v>161</v>
      </c>
      <c r="F55" s="390"/>
      <c r="G55" s="358"/>
      <c r="H55" s="359"/>
      <c r="I55" s="360"/>
    </row>
    <row r="56" spans="1:9" ht="21" thickBot="1">
      <c r="C56" s="361"/>
      <c r="D56" s="362"/>
      <c r="E56" s="361"/>
      <c r="F56" s="361"/>
      <c r="H56" s="363"/>
    </row>
    <row r="57" spans="1:9" s="339" customFormat="1" ht="21.95" customHeight="1">
      <c r="A57" s="331" t="s">
        <v>105</v>
      </c>
      <c r="B57" s="332"/>
      <c r="C57" s="335" t="s">
        <v>81</v>
      </c>
      <c r="D57" s="334" t="s">
        <v>1</v>
      </c>
      <c r="E57" s="373" t="s">
        <v>78</v>
      </c>
      <c r="F57" s="336" t="s">
        <v>89</v>
      </c>
      <c r="G57" s="337" t="s">
        <v>106</v>
      </c>
      <c r="H57" s="386" t="s">
        <v>107</v>
      </c>
      <c r="I57" s="338"/>
    </row>
    <row r="58" spans="1:9" ht="15" customHeight="1">
      <c r="A58" s="340" t="s">
        <v>157</v>
      </c>
      <c r="B58" s="341" t="s">
        <v>109</v>
      </c>
      <c r="C58" s="344" t="s">
        <v>162</v>
      </c>
      <c r="D58" s="343" t="s">
        <v>1</v>
      </c>
      <c r="E58" s="342" t="s">
        <v>163</v>
      </c>
      <c r="F58" s="345" t="s">
        <v>28</v>
      </c>
      <c r="G58" s="346"/>
      <c r="H58" s="387"/>
    </row>
    <row r="59" spans="1:9" ht="15" customHeight="1">
      <c r="A59" s="347" t="s">
        <v>123</v>
      </c>
      <c r="B59" s="348" t="s">
        <v>113</v>
      </c>
      <c r="C59" s="344" t="s">
        <v>164</v>
      </c>
      <c r="D59" s="343" t="s">
        <v>1</v>
      </c>
      <c r="E59" s="342" t="s">
        <v>165</v>
      </c>
      <c r="F59" s="345" t="s">
        <v>31</v>
      </c>
      <c r="G59" s="349"/>
      <c r="H59" s="387"/>
    </row>
    <row r="60" spans="1:9" ht="15" customHeight="1">
      <c r="A60" s="350" t="s">
        <v>116</v>
      </c>
      <c r="B60" s="348" t="s">
        <v>117</v>
      </c>
      <c r="C60" s="351" t="s">
        <v>162</v>
      </c>
      <c r="D60" s="367"/>
      <c r="E60" s="351" t="s">
        <v>166</v>
      </c>
      <c r="F60" s="389" t="s">
        <v>118</v>
      </c>
      <c r="G60" s="353"/>
      <c r="H60" s="388"/>
    </row>
    <row r="61" spans="1:9" ht="15" customHeight="1" thickBot="1">
      <c r="A61" s="354"/>
      <c r="B61" s="355"/>
      <c r="C61" s="356" t="s">
        <v>164</v>
      </c>
      <c r="D61" s="357" t="s">
        <v>119</v>
      </c>
      <c r="E61" s="356" t="s">
        <v>165</v>
      </c>
      <c r="F61" s="390"/>
      <c r="G61" s="358"/>
      <c r="H61" s="359"/>
      <c r="I61" s="360"/>
    </row>
  </sheetData>
  <dataConsolidate/>
  <mergeCells count="19">
    <mergeCell ref="H21:H24"/>
    <mergeCell ref="F24:F25"/>
    <mergeCell ref="F3:G3"/>
    <mergeCell ref="H9:H12"/>
    <mergeCell ref="F12:F13"/>
    <mergeCell ref="H15:H18"/>
    <mergeCell ref="F18:F19"/>
    <mergeCell ref="H27:H30"/>
    <mergeCell ref="F30:F31"/>
    <mergeCell ref="H33:H36"/>
    <mergeCell ref="F36:F37"/>
    <mergeCell ref="H39:H42"/>
    <mergeCell ref="F42:F43"/>
    <mergeCell ref="H45:H48"/>
    <mergeCell ref="F48:F49"/>
    <mergeCell ref="H51:H54"/>
    <mergeCell ref="F54:F55"/>
    <mergeCell ref="H57:H60"/>
    <mergeCell ref="F60:F61"/>
  </mergeCells>
  <conditionalFormatting sqref="F9">
    <cfRule type="notContainsBlanks" dxfId="22" priority="9" stopIfTrue="1">
      <formula>LEN(TRIM(F9))&gt;0</formula>
    </cfRule>
  </conditionalFormatting>
  <conditionalFormatting sqref="F15">
    <cfRule type="notContainsBlanks" dxfId="21" priority="8" stopIfTrue="1">
      <formula>LEN(TRIM(F15))&gt;0</formula>
    </cfRule>
  </conditionalFormatting>
  <conditionalFormatting sqref="F21">
    <cfRule type="notContainsBlanks" dxfId="20" priority="7" stopIfTrue="1">
      <formula>LEN(TRIM(F21))&gt;0</formula>
    </cfRule>
  </conditionalFormatting>
  <conditionalFormatting sqref="F27">
    <cfRule type="notContainsBlanks" dxfId="19" priority="6" stopIfTrue="1">
      <formula>LEN(TRIM(F27))&gt;0</formula>
    </cfRule>
  </conditionalFormatting>
  <conditionalFormatting sqref="F33">
    <cfRule type="notContainsBlanks" dxfId="18" priority="5" stopIfTrue="1">
      <formula>LEN(TRIM(F33))&gt;0</formula>
    </cfRule>
  </conditionalFormatting>
  <conditionalFormatting sqref="F39">
    <cfRule type="notContainsBlanks" dxfId="17" priority="4" stopIfTrue="1">
      <formula>LEN(TRIM(F39))&gt;0</formula>
    </cfRule>
  </conditionalFormatting>
  <conditionalFormatting sqref="F45">
    <cfRule type="notContainsBlanks" dxfId="16" priority="3" stopIfTrue="1">
      <formula>LEN(TRIM(F45))&gt;0</formula>
    </cfRule>
  </conditionalFormatting>
  <conditionalFormatting sqref="F51">
    <cfRule type="notContainsBlanks" dxfId="15" priority="2" stopIfTrue="1">
      <formula>LEN(TRIM(F51))&gt;0</formula>
    </cfRule>
  </conditionalFormatting>
  <conditionalFormatting sqref="F57">
    <cfRule type="notContainsBlanks" dxfId="14" priority="1" stopIfTrue="1">
      <formula>LEN(TRIM(F57))&gt;0</formula>
    </cfRule>
  </conditionalFormatting>
  <dataValidations count="4">
    <dataValidation type="list" allowBlank="1" showInputMessage="1" showErrorMessage="1"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INDIRECT(SUBSTITUTE(C33," ","_"))</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INDIRECT(SUBSTITUTE(C9," ","_"))</formula1>
    </dataValidation>
    <dataValidation type="list" allowBlank="1" showInputMessage="1" showErrorMessage="1" sqref="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INDIRECT(SUBSTITUTE(C9," ","_"))</formula1>
    </dataValidation>
    <dataValidation type="list" allowBlank="1" showInputMessage="1" showErrorMessage="1" sqref="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INDIRECT(SUBSTITUTE(C9," ","_"))</formula1>
    </dataValidation>
  </dataValidations>
  <pageMargins left="0.39370078740157483" right="0.39370078740157483" top="0.39370078740157483" bottom="0.39370078740157483" header="0.51181102362204722" footer="0.51181102362204722"/>
  <pageSetup scale="70" orientation="portrait" r:id="rId1"/>
  <headerFooter alignWithMargins="0">
    <oddHeader>&amp;F</oddHeader>
    <oddFooter>&amp;A&amp;RPágina &amp;P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ligas</xm:f>
          </x14:formula1>
          <xm:sqref>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E57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E65593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E131129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E196665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E262201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E327737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E393273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E458809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E524345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E589881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E655417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E720953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E786489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E852025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E917561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E983097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xm:sqref>
        </x14:dataValidation>
        <x14:dataValidation type="list" allowBlank="1" showInputMessage="1" showErrorMessage="1">
          <x14:formula1>
            <xm:f>GRUPO</xm:f>
          </x14:formula1>
          <xm: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A65581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A131117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A196653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A262189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A327725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A393261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A458797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A524333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A589869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A655405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A720941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A786477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A852013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A917549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A983085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A51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xm:sqref>
        </x14:dataValidation>
        <x14:dataValidation type="list" allowBlank="1" showInputMessage="1" showErrorMessage="1">
          <x14:formula1>
            <xm:f>scores</xm:f>
          </x14:formula1>
          <xm: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F57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F131129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F196665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F262201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F327737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F393273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F458809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F524345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F589881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F655417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F720953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F786489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F852025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F917561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F983097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showZeros="0" zoomScale="71" zoomScaleNormal="71" zoomScaleSheetLayoutView="71" workbookViewId="0">
      <selection activeCell="E76" sqref="E76:E79"/>
    </sheetView>
  </sheetViews>
  <sheetFormatPr baseColWidth="10" defaultColWidth="9.140625" defaultRowHeight="12"/>
  <cols>
    <col min="1" max="1" width="14.5703125" style="300" customWidth="1"/>
    <col min="2" max="2" width="6.5703125" style="300" customWidth="1"/>
    <col min="3" max="3" width="32.140625" style="300" customWidth="1"/>
    <col min="4" max="4" width="4.7109375" style="301" customWidth="1"/>
    <col min="5" max="5" width="30.7109375" style="300" customWidth="1"/>
    <col min="6" max="6" width="16.28515625" style="300" customWidth="1"/>
    <col min="7" max="7" width="6.5703125" style="300" customWidth="1"/>
    <col min="8" max="8" width="20.85546875" style="300" bestFit="1" customWidth="1"/>
    <col min="9" max="9" width="3" style="300" customWidth="1"/>
    <col min="10" max="10" width="9.140625" style="300" customWidth="1"/>
    <col min="11" max="256" width="9.140625" style="300"/>
    <col min="257" max="257" width="14.5703125" style="300" customWidth="1"/>
    <col min="258" max="258" width="6.5703125" style="300" customWidth="1"/>
    <col min="259" max="259" width="32.140625" style="300" customWidth="1"/>
    <col min="260" max="260" width="4.7109375" style="300" customWidth="1"/>
    <col min="261" max="261" width="30.7109375" style="300" customWidth="1"/>
    <col min="262" max="262" width="16.28515625" style="300" customWidth="1"/>
    <col min="263" max="263" width="6.5703125" style="300" customWidth="1"/>
    <col min="264" max="264" width="20.85546875" style="300" bestFit="1" customWidth="1"/>
    <col min="265" max="265" width="3" style="300" customWidth="1"/>
    <col min="266" max="266" width="9.140625" style="300" customWidth="1"/>
    <col min="267" max="512" width="9.140625" style="300"/>
    <col min="513" max="513" width="14.5703125" style="300" customWidth="1"/>
    <col min="514" max="514" width="6.5703125" style="300" customWidth="1"/>
    <col min="515" max="515" width="32.140625" style="300" customWidth="1"/>
    <col min="516" max="516" width="4.7109375" style="300" customWidth="1"/>
    <col min="517" max="517" width="30.7109375" style="300" customWidth="1"/>
    <col min="518" max="518" width="16.28515625" style="300" customWidth="1"/>
    <col min="519" max="519" width="6.5703125" style="300" customWidth="1"/>
    <col min="520" max="520" width="20.85546875" style="300" bestFit="1" customWidth="1"/>
    <col min="521" max="521" width="3" style="300" customWidth="1"/>
    <col min="522" max="522" width="9.140625" style="300" customWidth="1"/>
    <col min="523" max="768" width="9.140625" style="300"/>
    <col min="769" max="769" width="14.5703125" style="300" customWidth="1"/>
    <col min="770" max="770" width="6.5703125" style="300" customWidth="1"/>
    <col min="771" max="771" width="32.140625" style="300" customWidth="1"/>
    <col min="772" max="772" width="4.7109375" style="300" customWidth="1"/>
    <col min="773" max="773" width="30.7109375" style="300" customWidth="1"/>
    <col min="774" max="774" width="16.28515625" style="300" customWidth="1"/>
    <col min="775" max="775" width="6.5703125" style="300" customWidth="1"/>
    <col min="776" max="776" width="20.85546875" style="300" bestFit="1" customWidth="1"/>
    <col min="777" max="777" width="3" style="300" customWidth="1"/>
    <col min="778" max="778" width="9.140625" style="300" customWidth="1"/>
    <col min="779" max="1024" width="9.140625" style="300"/>
    <col min="1025" max="1025" width="14.5703125" style="300" customWidth="1"/>
    <col min="1026" max="1026" width="6.5703125" style="300" customWidth="1"/>
    <col min="1027" max="1027" width="32.140625" style="300" customWidth="1"/>
    <col min="1028" max="1028" width="4.7109375" style="300" customWidth="1"/>
    <col min="1029" max="1029" width="30.7109375" style="300" customWidth="1"/>
    <col min="1030" max="1030" width="16.28515625" style="300" customWidth="1"/>
    <col min="1031" max="1031" width="6.5703125" style="300" customWidth="1"/>
    <col min="1032" max="1032" width="20.85546875" style="300" bestFit="1" customWidth="1"/>
    <col min="1033" max="1033" width="3" style="300" customWidth="1"/>
    <col min="1034" max="1034" width="9.140625" style="300" customWidth="1"/>
    <col min="1035" max="1280" width="9.140625" style="300"/>
    <col min="1281" max="1281" width="14.5703125" style="300" customWidth="1"/>
    <col min="1282" max="1282" width="6.5703125" style="300" customWidth="1"/>
    <col min="1283" max="1283" width="32.140625" style="300" customWidth="1"/>
    <col min="1284" max="1284" width="4.7109375" style="300" customWidth="1"/>
    <col min="1285" max="1285" width="30.7109375" style="300" customWidth="1"/>
    <col min="1286" max="1286" width="16.28515625" style="300" customWidth="1"/>
    <col min="1287" max="1287" width="6.5703125" style="300" customWidth="1"/>
    <col min="1288" max="1288" width="20.85546875" style="300" bestFit="1" customWidth="1"/>
    <col min="1289" max="1289" width="3" style="300" customWidth="1"/>
    <col min="1290" max="1290" width="9.140625" style="300" customWidth="1"/>
    <col min="1291" max="1536" width="9.140625" style="300"/>
    <col min="1537" max="1537" width="14.5703125" style="300" customWidth="1"/>
    <col min="1538" max="1538" width="6.5703125" style="300" customWidth="1"/>
    <col min="1539" max="1539" width="32.140625" style="300" customWidth="1"/>
    <col min="1540" max="1540" width="4.7109375" style="300" customWidth="1"/>
    <col min="1541" max="1541" width="30.7109375" style="300" customWidth="1"/>
    <col min="1542" max="1542" width="16.28515625" style="300" customWidth="1"/>
    <col min="1543" max="1543" width="6.5703125" style="300" customWidth="1"/>
    <col min="1544" max="1544" width="20.85546875" style="300" bestFit="1" customWidth="1"/>
    <col min="1545" max="1545" width="3" style="300" customWidth="1"/>
    <col min="1546" max="1546" width="9.140625" style="300" customWidth="1"/>
    <col min="1547" max="1792" width="9.140625" style="300"/>
    <col min="1793" max="1793" width="14.5703125" style="300" customWidth="1"/>
    <col min="1794" max="1794" width="6.5703125" style="300" customWidth="1"/>
    <col min="1795" max="1795" width="32.140625" style="300" customWidth="1"/>
    <col min="1796" max="1796" width="4.7109375" style="300" customWidth="1"/>
    <col min="1797" max="1797" width="30.7109375" style="300" customWidth="1"/>
    <col min="1798" max="1798" width="16.28515625" style="300" customWidth="1"/>
    <col min="1799" max="1799" width="6.5703125" style="300" customWidth="1"/>
    <col min="1800" max="1800" width="20.85546875" style="300" bestFit="1" customWidth="1"/>
    <col min="1801" max="1801" width="3" style="300" customWidth="1"/>
    <col min="1802" max="1802" width="9.140625" style="300" customWidth="1"/>
    <col min="1803" max="2048" width="9.140625" style="300"/>
    <col min="2049" max="2049" width="14.5703125" style="300" customWidth="1"/>
    <col min="2050" max="2050" width="6.5703125" style="300" customWidth="1"/>
    <col min="2051" max="2051" width="32.140625" style="300" customWidth="1"/>
    <col min="2052" max="2052" width="4.7109375" style="300" customWidth="1"/>
    <col min="2053" max="2053" width="30.7109375" style="300" customWidth="1"/>
    <col min="2054" max="2054" width="16.28515625" style="300" customWidth="1"/>
    <col min="2055" max="2055" width="6.5703125" style="300" customWidth="1"/>
    <col min="2056" max="2056" width="20.85546875" style="300" bestFit="1" customWidth="1"/>
    <col min="2057" max="2057" width="3" style="300" customWidth="1"/>
    <col min="2058" max="2058" width="9.140625" style="300" customWidth="1"/>
    <col min="2059" max="2304" width="9.140625" style="300"/>
    <col min="2305" max="2305" width="14.5703125" style="300" customWidth="1"/>
    <col min="2306" max="2306" width="6.5703125" style="300" customWidth="1"/>
    <col min="2307" max="2307" width="32.140625" style="300" customWidth="1"/>
    <col min="2308" max="2308" width="4.7109375" style="300" customWidth="1"/>
    <col min="2309" max="2309" width="30.7109375" style="300" customWidth="1"/>
    <col min="2310" max="2310" width="16.28515625" style="300" customWidth="1"/>
    <col min="2311" max="2311" width="6.5703125" style="300" customWidth="1"/>
    <col min="2312" max="2312" width="20.85546875" style="300" bestFit="1" customWidth="1"/>
    <col min="2313" max="2313" width="3" style="300" customWidth="1"/>
    <col min="2314" max="2314" width="9.140625" style="300" customWidth="1"/>
    <col min="2315" max="2560" width="9.140625" style="300"/>
    <col min="2561" max="2561" width="14.5703125" style="300" customWidth="1"/>
    <col min="2562" max="2562" width="6.5703125" style="300" customWidth="1"/>
    <col min="2563" max="2563" width="32.140625" style="300" customWidth="1"/>
    <col min="2564" max="2564" width="4.7109375" style="300" customWidth="1"/>
    <col min="2565" max="2565" width="30.7109375" style="300" customWidth="1"/>
    <col min="2566" max="2566" width="16.28515625" style="300" customWidth="1"/>
    <col min="2567" max="2567" width="6.5703125" style="300" customWidth="1"/>
    <col min="2568" max="2568" width="20.85546875" style="300" bestFit="1" customWidth="1"/>
    <col min="2569" max="2569" width="3" style="300" customWidth="1"/>
    <col min="2570" max="2570" width="9.140625" style="300" customWidth="1"/>
    <col min="2571" max="2816" width="9.140625" style="300"/>
    <col min="2817" max="2817" width="14.5703125" style="300" customWidth="1"/>
    <col min="2818" max="2818" width="6.5703125" style="300" customWidth="1"/>
    <col min="2819" max="2819" width="32.140625" style="300" customWidth="1"/>
    <col min="2820" max="2820" width="4.7109375" style="300" customWidth="1"/>
    <col min="2821" max="2821" width="30.7109375" style="300" customWidth="1"/>
    <col min="2822" max="2822" width="16.28515625" style="300" customWidth="1"/>
    <col min="2823" max="2823" width="6.5703125" style="300" customWidth="1"/>
    <col min="2824" max="2824" width="20.85546875" style="300" bestFit="1" customWidth="1"/>
    <col min="2825" max="2825" width="3" style="300" customWidth="1"/>
    <col min="2826" max="2826" width="9.140625" style="300" customWidth="1"/>
    <col min="2827" max="3072" width="9.140625" style="300"/>
    <col min="3073" max="3073" width="14.5703125" style="300" customWidth="1"/>
    <col min="3074" max="3074" width="6.5703125" style="300" customWidth="1"/>
    <col min="3075" max="3075" width="32.140625" style="300" customWidth="1"/>
    <col min="3076" max="3076" width="4.7109375" style="300" customWidth="1"/>
    <col min="3077" max="3077" width="30.7109375" style="300" customWidth="1"/>
    <col min="3078" max="3078" width="16.28515625" style="300" customWidth="1"/>
    <col min="3079" max="3079" width="6.5703125" style="300" customWidth="1"/>
    <col min="3080" max="3080" width="20.85546875" style="300" bestFit="1" customWidth="1"/>
    <col min="3081" max="3081" width="3" style="300" customWidth="1"/>
    <col min="3082" max="3082" width="9.140625" style="300" customWidth="1"/>
    <col min="3083" max="3328" width="9.140625" style="300"/>
    <col min="3329" max="3329" width="14.5703125" style="300" customWidth="1"/>
    <col min="3330" max="3330" width="6.5703125" style="300" customWidth="1"/>
    <col min="3331" max="3331" width="32.140625" style="300" customWidth="1"/>
    <col min="3332" max="3332" width="4.7109375" style="300" customWidth="1"/>
    <col min="3333" max="3333" width="30.7109375" style="300" customWidth="1"/>
    <col min="3334" max="3334" width="16.28515625" style="300" customWidth="1"/>
    <col min="3335" max="3335" width="6.5703125" style="300" customWidth="1"/>
    <col min="3336" max="3336" width="20.85546875" style="300" bestFit="1" customWidth="1"/>
    <col min="3337" max="3337" width="3" style="300" customWidth="1"/>
    <col min="3338" max="3338" width="9.140625" style="300" customWidth="1"/>
    <col min="3339" max="3584" width="9.140625" style="300"/>
    <col min="3585" max="3585" width="14.5703125" style="300" customWidth="1"/>
    <col min="3586" max="3586" width="6.5703125" style="300" customWidth="1"/>
    <col min="3587" max="3587" width="32.140625" style="300" customWidth="1"/>
    <col min="3588" max="3588" width="4.7109375" style="300" customWidth="1"/>
    <col min="3589" max="3589" width="30.7109375" style="300" customWidth="1"/>
    <col min="3590" max="3590" width="16.28515625" style="300" customWidth="1"/>
    <col min="3591" max="3591" width="6.5703125" style="300" customWidth="1"/>
    <col min="3592" max="3592" width="20.85546875" style="300" bestFit="1" customWidth="1"/>
    <col min="3593" max="3593" width="3" style="300" customWidth="1"/>
    <col min="3594" max="3594" width="9.140625" style="300" customWidth="1"/>
    <col min="3595" max="3840" width="9.140625" style="300"/>
    <col min="3841" max="3841" width="14.5703125" style="300" customWidth="1"/>
    <col min="3842" max="3842" width="6.5703125" style="300" customWidth="1"/>
    <col min="3843" max="3843" width="32.140625" style="300" customWidth="1"/>
    <col min="3844" max="3844" width="4.7109375" style="300" customWidth="1"/>
    <col min="3845" max="3845" width="30.7109375" style="300" customWidth="1"/>
    <col min="3846" max="3846" width="16.28515625" style="300" customWidth="1"/>
    <col min="3847" max="3847" width="6.5703125" style="300" customWidth="1"/>
    <col min="3848" max="3848" width="20.85546875" style="300" bestFit="1" customWidth="1"/>
    <col min="3849" max="3849" width="3" style="300" customWidth="1"/>
    <col min="3850" max="3850" width="9.140625" style="300" customWidth="1"/>
    <col min="3851" max="4096" width="9.140625" style="300"/>
    <col min="4097" max="4097" width="14.5703125" style="300" customWidth="1"/>
    <col min="4098" max="4098" width="6.5703125" style="300" customWidth="1"/>
    <col min="4099" max="4099" width="32.140625" style="300" customWidth="1"/>
    <col min="4100" max="4100" width="4.7109375" style="300" customWidth="1"/>
    <col min="4101" max="4101" width="30.7109375" style="300" customWidth="1"/>
    <col min="4102" max="4102" width="16.28515625" style="300" customWidth="1"/>
    <col min="4103" max="4103" width="6.5703125" style="300" customWidth="1"/>
    <col min="4104" max="4104" width="20.85546875" style="300" bestFit="1" customWidth="1"/>
    <col min="4105" max="4105" width="3" style="300" customWidth="1"/>
    <col min="4106" max="4106" width="9.140625" style="300" customWidth="1"/>
    <col min="4107" max="4352" width="9.140625" style="300"/>
    <col min="4353" max="4353" width="14.5703125" style="300" customWidth="1"/>
    <col min="4354" max="4354" width="6.5703125" style="300" customWidth="1"/>
    <col min="4355" max="4355" width="32.140625" style="300" customWidth="1"/>
    <col min="4356" max="4356" width="4.7109375" style="300" customWidth="1"/>
    <col min="4357" max="4357" width="30.7109375" style="300" customWidth="1"/>
    <col min="4358" max="4358" width="16.28515625" style="300" customWidth="1"/>
    <col min="4359" max="4359" width="6.5703125" style="300" customWidth="1"/>
    <col min="4360" max="4360" width="20.85546875" style="300" bestFit="1" customWidth="1"/>
    <col min="4361" max="4361" width="3" style="300" customWidth="1"/>
    <col min="4362" max="4362" width="9.140625" style="300" customWidth="1"/>
    <col min="4363" max="4608" width="9.140625" style="300"/>
    <col min="4609" max="4609" width="14.5703125" style="300" customWidth="1"/>
    <col min="4610" max="4610" width="6.5703125" style="300" customWidth="1"/>
    <col min="4611" max="4611" width="32.140625" style="300" customWidth="1"/>
    <col min="4612" max="4612" width="4.7109375" style="300" customWidth="1"/>
    <col min="4613" max="4613" width="30.7109375" style="300" customWidth="1"/>
    <col min="4614" max="4614" width="16.28515625" style="300" customWidth="1"/>
    <col min="4615" max="4615" width="6.5703125" style="300" customWidth="1"/>
    <col min="4616" max="4616" width="20.85546875" style="300" bestFit="1" customWidth="1"/>
    <col min="4617" max="4617" width="3" style="300" customWidth="1"/>
    <col min="4618" max="4618" width="9.140625" style="300" customWidth="1"/>
    <col min="4619" max="4864" width="9.140625" style="300"/>
    <col min="4865" max="4865" width="14.5703125" style="300" customWidth="1"/>
    <col min="4866" max="4866" width="6.5703125" style="300" customWidth="1"/>
    <col min="4867" max="4867" width="32.140625" style="300" customWidth="1"/>
    <col min="4868" max="4868" width="4.7109375" style="300" customWidth="1"/>
    <col min="4869" max="4869" width="30.7109375" style="300" customWidth="1"/>
    <col min="4870" max="4870" width="16.28515625" style="300" customWidth="1"/>
    <col min="4871" max="4871" width="6.5703125" style="300" customWidth="1"/>
    <col min="4872" max="4872" width="20.85546875" style="300" bestFit="1" customWidth="1"/>
    <col min="4873" max="4873" width="3" style="300" customWidth="1"/>
    <col min="4874" max="4874" width="9.140625" style="300" customWidth="1"/>
    <col min="4875" max="5120" width="9.140625" style="300"/>
    <col min="5121" max="5121" width="14.5703125" style="300" customWidth="1"/>
    <col min="5122" max="5122" width="6.5703125" style="300" customWidth="1"/>
    <col min="5123" max="5123" width="32.140625" style="300" customWidth="1"/>
    <col min="5124" max="5124" width="4.7109375" style="300" customWidth="1"/>
    <col min="5125" max="5125" width="30.7109375" style="300" customWidth="1"/>
    <col min="5126" max="5126" width="16.28515625" style="300" customWidth="1"/>
    <col min="5127" max="5127" width="6.5703125" style="300" customWidth="1"/>
    <col min="5128" max="5128" width="20.85546875" style="300" bestFit="1" customWidth="1"/>
    <col min="5129" max="5129" width="3" style="300" customWidth="1"/>
    <col min="5130" max="5130" width="9.140625" style="300" customWidth="1"/>
    <col min="5131" max="5376" width="9.140625" style="300"/>
    <col min="5377" max="5377" width="14.5703125" style="300" customWidth="1"/>
    <col min="5378" max="5378" width="6.5703125" style="300" customWidth="1"/>
    <col min="5379" max="5379" width="32.140625" style="300" customWidth="1"/>
    <col min="5380" max="5380" width="4.7109375" style="300" customWidth="1"/>
    <col min="5381" max="5381" width="30.7109375" style="300" customWidth="1"/>
    <col min="5382" max="5382" width="16.28515625" style="300" customWidth="1"/>
    <col min="5383" max="5383" width="6.5703125" style="300" customWidth="1"/>
    <col min="5384" max="5384" width="20.85546875" style="300" bestFit="1" customWidth="1"/>
    <col min="5385" max="5385" width="3" style="300" customWidth="1"/>
    <col min="5386" max="5386" width="9.140625" style="300" customWidth="1"/>
    <col min="5387" max="5632" width="9.140625" style="300"/>
    <col min="5633" max="5633" width="14.5703125" style="300" customWidth="1"/>
    <col min="5634" max="5634" width="6.5703125" style="300" customWidth="1"/>
    <col min="5635" max="5635" width="32.140625" style="300" customWidth="1"/>
    <col min="5636" max="5636" width="4.7109375" style="300" customWidth="1"/>
    <col min="5637" max="5637" width="30.7109375" style="300" customWidth="1"/>
    <col min="5638" max="5638" width="16.28515625" style="300" customWidth="1"/>
    <col min="5639" max="5639" width="6.5703125" style="300" customWidth="1"/>
    <col min="5640" max="5640" width="20.85546875" style="300" bestFit="1" customWidth="1"/>
    <col min="5641" max="5641" width="3" style="300" customWidth="1"/>
    <col min="5642" max="5642" width="9.140625" style="300" customWidth="1"/>
    <col min="5643" max="5888" width="9.140625" style="300"/>
    <col min="5889" max="5889" width="14.5703125" style="300" customWidth="1"/>
    <col min="5890" max="5890" width="6.5703125" style="300" customWidth="1"/>
    <col min="5891" max="5891" width="32.140625" style="300" customWidth="1"/>
    <col min="5892" max="5892" width="4.7109375" style="300" customWidth="1"/>
    <col min="5893" max="5893" width="30.7109375" style="300" customWidth="1"/>
    <col min="5894" max="5894" width="16.28515625" style="300" customWidth="1"/>
    <col min="5895" max="5895" width="6.5703125" style="300" customWidth="1"/>
    <col min="5896" max="5896" width="20.85546875" style="300" bestFit="1" customWidth="1"/>
    <col min="5897" max="5897" width="3" style="300" customWidth="1"/>
    <col min="5898" max="5898" width="9.140625" style="300" customWidth="1"/>
    <col min="5899" max="6144" width="9.140625" style="300"/>
    <col min="6145" max="6145" width="14.5703125" style="300" customWidth="1"/>
    <col min="6146" max="6146" width="6.5703125" style="300" customWidth="1"/>
    <col min="6147" max="6147" width="32.140625" style="300" customWidth="1"/>
    <col min="6148" max="6148" width="4.7109375" style="300" customWidth="1"/>
    <col min="6149" max="6149" width="30.7109375" style="300" customWidth="1"/>
    <col min="6150" max="6150" width="16.28515625" style="300" customWidth="1"/>
    <col min="6151" max="6151" width="6.5703125" style="300" customWidth="1"/>
    <col min="6152" max="6152" width="20.85546875" style="300" bestFit="1" customWidth="1"/>
    <col min="6153" max="6153" width="3" style="300" customWidth="1"/>
    <col min="6154" max="6154" width="9.140625" style="300" customWidth="1"/>
    <col min="6155" max="6400" width="9.140625" style="300"/>
    <col min="6401" max="6401" width="14.5703125" style="300" customWidth="1"/>
    <col min="6402" max="6402" width="6.5703125" style="300" customWidth="1"/>
    <col min="6403" max="6403" width="32.140625" style="300" customWidth="1"/>
    <col min="6404" max="6404" width="4.7109375" style="300" customWidth="1"/>
    <col min="6405" max="6405" width="30.7109375" style="300" customWidth="1"/>
    <col min="6406" max="6406" width="16.28515625" style="300" customWidth="1"/>
    <col min="6407" max="6407" width="6.5703125" style="300" customWidth="1"/>
    <col min="6408" max="6408" width="20.85546875" style="300" bestFit="1" customWidth="1"/>
    <col min="6409" max="6409" width="3" style="300" customWidth="1"/>
    <col min="6410" max="6410" width="9.140625" style="300" customWidth="1"/>
    <col min="6411" max="6656" width="9.140625" style="300"/>
    <col min="6657" max="6657" width="14.5703125" style="300" customWidth="1"/>
    <col min="6658" max="6658" width="6.5703125" style="300" customWidth="1"/>
    <col min="6659" max="6659" width="32.140625" style="300" customWidth="1"/>
    <col min="6660" max="6660" width="4.7109375" style="300" customWidth="1"/>
    <col min="6661" max="6661" width="30.7109375" style="300" customWidth="1"/>
    <col min="6662" max="6662" width="16.28515625" style="300" customWidth="1"/>
    <col min="6663" max="6663" width="6.5703125" style="300" customWidth="1"/>
    <col min="6664" max="6664" width="20.85546875" style="300" bestFit="1" customWidth="1"/>
    <col min="6665" max="6665" width="3" style="300" customWidth="1"/>
    <col min="6666" max="6666" width="9.140625" style="300" customWidth="1"/>
    <col min="6667" max="6912" width="9.140625" style="300"/>
    <col min="6913" max="6913" width="14.5703125" style="300" customWidth="1"/>
    <col min="6914" max="6914" width="6.5703125" style="300" customWidth="1"/>
    <col min="6915" max="6915" width="32.140625" style="300" customWidth="1"/>
    <col min="6916" max="6916" width="4.7109375" style="300" customWidth="1"/>
    <col min="6917" max="6917" width="30.7109375" style="300" customWidth="1"/>
    <col min="6918" max="6918" width="16.28515625" style="300" customWidth="1"/>
    <col min="6919" max="6919" width="6.5703125" style="300" customWidth="1"/>
    <col min="6920" max="6920" width="20.85546875" style="300" bestFit="1" customWidth="1"/>
    <col min="6921" max="6921" width="3" style="300" customWidth="1"/>
    <col min="6922" max="6922" width="9.140625" style="300" customWidth="1"/>
    <col min="6923" max="7168" width="9.140625" style="300"/>
    <col min="7169" max="7169" width="14.5703125" style="300" customWidth="1"/>
    <col min="7170" max="7170" width="6.5703125" style="300" customWidth="1"/>
    <col min="7171" max="7171" width="32.140625" style="300" customWidth="1"/>
    <col min="7172" max="7172" width="4.7109375" style="300" customWidth="1"/>
    <col min="7173" max="7173" width="30.7109375" style="300" customWidth="1"/>
    <col min="7174" max="7174" width="16.28515625" style="300" customWidth="1"/>
    <col min="7175" max="7175" width="6.5703125" style="300" customWidth="1"/>
    <col min="7176" max="7176" width="20.85546875" style="300" bestFit="1" customWidth="1"/>
    <col min="7177" max="7177" width="3" style="300" customWidth="1"/>
    <col min="7178" max="7178" width="9.140625" style="300" customWidth="1"/>
    <col min="7179" max="7424" width="9.140625" style="300"/>
    <col min="7425" max="7425" width="14.5703125" style="300" customWidth="1"/>
    <col min="7426" max="7426" width="6.5703125" style="300" customWidth="1"/>
    <col min="7427" max="7427" width="32.140625" style="300" customWidth="1"/>
    <col min="7428" max="7428" width="4.7109375" style="300" customWidth="1"/>
    <col min="7429" max="7429" width="30.7109375" style="300" customWidth="1"/>
    <col min="7430" max="7430" width="16.28515625" style="300" customWidth="1"/>
    <col min="7431" max="7431" width="6.5703125" style="300" customWidth="1"/>
    <col min="7432" max="7432" width="20.85546875" style="300" bestFit="1" customWidth="1"/>
    <col min="7433" max="7433" width="3" style="300" customWidth="1"/>
    <col min="7434" max="7434" width="9.140625" style="300" customWidth="1"/>
    <col min="7435" max="7680" width="9.140625" style="300"/>
    <col min="7681" max="7681" width="14.5703125" style="300" customWidth="1"/>
    <col min="7682" max="7682" width="6.5703125" style="300" customWidth="1"/>
    <col min="7683" max="7683" width="32.140625" style="300" customWidth="1"/>
    <col min="7684" max="7684" width="4.7109375" style="300" customWidth="1"/>
    <col min="7685" max="7685" width="30.7109375" style="300" customWidth="1"/>
    <col min="7686" max="7686" width="16.28515625" style="300" customWidth="1"/>
    <col min="7687" max="7687" width="6.5703125" style="300" customWidth="1"/>
    <col min="7688" max="7688" width="20.85546875" style="300" bestFit="1" customWidth="1"/>
    <col min="7689" max="7689" width="3" style="300" customWidth="1"/>
    <col min="7690" max="7690" width="9.140625" style="300" customWidth="1"/>
    <col min="7691" max="7936" width="9.140625" style="300"/>
    <col min="7937" max="7937" width="14.5703125" style="300" customWidth="1"/>
    <col min="7938" max="7938" width="6.5703125" style="300" customWidth="1"/>
    <col min="7939" max="7939" width="32.140625" style="300" customWidth="1"/>
    <col min="7940" max="7940" width="4.7109375" style="300" customWidth="1"/>
    <col min="7941" max="7941" width="30.7109375" style="300" customWidth="1"/>
    <col min="7942" max="7942" width="16.28515625" style="300" customWidth="1"/>
    <col min="7943" max="7943" width="6.5703125" style="300" customWidth="1"/>
    <col min="7944" max="7944" width="20.85546875" style="300" bestFit="1" customWidth="1"/>
    <col min="7945" max="7945" width="3" style="300" customWidth="1"/>
    <col min="7946" max="7946" width="9.140625" style="300" customWidth="1"/>
    <col min="7947" max="8192" width="9.140625" style="300"/>
    <col min="8193" max="8193" width="14.5703125" style="300" customWidth="1"/>
    <col min="8194" max="8194" width="6.5703125" style="300" customWidth="1"/>
    <col min="8195" max="8195" width="32.140625" style="300" customWidth="1"/>
    <col min="8196" max="8196" width="4.7109375" style="300" customWidth="1"/>
    <col min="8197" max="8197" width="30.7109375" style="300" customWidth="1"/>
    <col min="8198" max="8198" width="16.28515625" style="300" customWidth="1"/>
    <col min="8199" max="8199" width="6.5703125" style="300" customWidth="1"/>
    <col min="8200" max="8200" width="20.85546875" style="300" bestFit="1" customWidth="1"/>
    <col min="8201" max="8201" width="3" style="300" customWidth="1"/>
    <col min="8202" max="8202" width="9.140625" style="300" customWidth="1"/>
    <col min="8203" max="8448" width="9.140625" style="300"/>
    <col min="8449" max="8449" width="14.5703125" style="300" customWidth="1"/>
    <col min="8450" max="8450" width="6.5703125" style="300" customWidth="1"/>
    <col min="8451" max="8451" width="32.140625" style="300" customWidth="1"/>
    <col min="8452" max="8452" width="4.7109375" style="300" customWidth="1"/>
    <col min="8453" max="8453" width="30.7109375" style="300" customWidth="1"/>
    <col min="8454" max="8454" width="16.28515625" style="300" customWidth="1"/>
    <col min="8455" max="8455" width="6.5703125" style="300" customWidth="1"/>
    <col min="8456" max="8456" width="20.85546875" style="300" bestFit="1" customWidth="1"/>
    <col min="8457" max="8457" width="3" style="300" customWidth="1"/>
    <col min="8458" max="8458" width="9.140625" style="300" customWidth="1"/>
    <col min="8459" max="8704" width="9.140625" style="300"/>
    <col min="8705" max="8705" width="14.5703125" style="300" customWidth="1"/>
    <col min="8706" max="8706" width="6.5703125" style="300" customWidth="1"/>
    <col min="8707" max="8707" width="32.140625" style="300" customWidth="1"/>
    <col min="8708" max="8708" width="4.7109375" style="300" customWidth="1"/>
    <col min="8709" max="8709" width="30.7109375" style="300" customWidth="1"/>
    <col min="8710" max="8710" width="16.28515625" style="300" customWidth="1"/>
    <col min="8711" max="8711" width="6.5703125" style="300" customWidth="1"/>
    <col min="8712" max="8712" width="20.85546875" style="300" bestFit="1" customWidth="1"/>
    <col min="8713" max="8713" width="3" style="300" customWidth="1"/>
    <col min="8714" max="8714" width="9.140625" style="300" customWidth="1"/>
    <col min="8715" max="8960" width="9.140625" style="300"/>
    <col min="8961" max="8961" width="14.5703125" style="300" customWidth="1"/>
    <col min="8962" max="8962" width="6.5703125" style="300" customWidth="1"/>
    <col min="8963" max="8963" width="32.140625" style="300" customWidth="1"/>
    <col min="8964" max="8964" width="4.7109375" style="300" customWidth="1"/>
    <col min="8965" max="8965" width="30.7109375" style="300" customWidth="1"/>
    <col min="8966" max="8966" width="16.28515625" style="300" customWidth="1"/>
    <col min="8967" max="8967" width="6.5703125" style="300" customWidth="1"/>
    <col min="8968" max="8968" width="20.85546875" style="300" bestFit="1" customWidth="1"/>
    <col min="8969" max="8969" width="3" style="300" customWidth="1"/>
    <col min="8970" max="8970" width="9.140625" style="300" customWidth="1"/>
    <col min="8971" max="9216" width="9.140625" style="300"/>
    <col min="9217" max="9217" width="14.5703125" style="300" customWidth="1"/>
    <col min="9218" max="9218" width="6.5703125" style="300" customWidth="1"/>
    <col min="9219" max="9219" width="32.140625" style="300" customWidth="1"/>
    <col min="9220" max="9220" width="4.7109375" style="300" customWidth="1"/>
    <col min="9221" max="9221" width="30.7109375" style="300" customWidth="1"/>
    <col min="9222" max="9222" width="16.28515625" style="300" customWidth="1"/>
    <col min="9223" max="9223" width="6.5703125" style="300" customWidth="1"/>
    <col min="9224" max="9224" width="20.85546875" style="300" bestFit="1" customWidth="1"/>
    <col min="9225" max="9225" width="3" style="300" customWidth="1"/>
    <col min="9226" max="9226" width="9.140625" style="300" customWidth="1"/>
    <col min="9227" max="9472" width="9.140625" style="300"/>
    <col min="9473" max="9473" width="14.5703125" style="300" customWidth="1"/>
    <col min="9474" max="9474" width="6.5703125" style="300" customWidth="1"/>
    <col min="9475" max="9475" width="32.140625" style="300" customWidth="1"/>
    <col min="9476" max="9476" width="4.7109375" style="300" customWidth="1"/>
    <col min="9477" max="9477" width="30.7109375" style="300" customWidth="1"/>
    <col min="9478" max="9478" width="16.28515625" style="300" customWidth="1"/>
    <col min="9479" max="9479" width="6.5703125" style="300" customWidth="1"/>
    <col min="9480" max="9480" width="20.85546875" style="300" bestFit="1" customWidth="1"/>
    <col min="9481" max="9481" width="3" style="300" customWidth="1"/>
    <col min="9482" max="9482" width="9.140625" style="300" customWidth="1"/>
    <col min="9483" max="9728" width="9.140625" style="300"/>
    <col min="9729" max="9729" width="14.5703125" style="300" customWidth="1"/>
    <col min="9730" max="9730" width="6.5703125" style="300" customWidth="1"/>
    <col min="9731" max="9731" width="32.140625" style="300" customWidth="1"/>
    <col min="9732" max="9732" width="4.7109375" style="300" customWidth="1"/>
    <col min="9733" max="9733" width="30.7109375" style="300" customWidth="1"/>
    <col min="9734" max="9734" width="16.28515625" style="300" customWidth="1"/>
    <col min="9735" max="9735" width="6.5703125" style="300" customWidth="1"/>
    <col min="9736" max="9736" width="20.85546875" style="300" bestFit="1" customWidth="1"/>
    <col min="9737" max="9737" width="3" style="300" customWidth="1"/>
    <col min="9738" max="9738" width="9.140625" style="300" customWidth="1"/>
    <col min="9739" max="9984" width="9.140625" style="300"/>
    <col min="9985" max="9985" width="14.5703125" style="300" customWidth="1"/>
    <col min="9986" max="9986" width="6.5703125" style="300" customWidth="1"/>
    <col min="9987" max="9987" width="32.140625" style="300" customWidth="1"/>
    <col min="9988" max="9988" width="4.7109375" style="300" customWidth="1"/>
    <col min="9989" max="9989" width="30.7109375" style="300" customWidth="1"/>
    <col min="9990" max="9990" width="16.28515625" style="300" customWidth="1"/>
    <col min="9991" max="9991" width="6.5703125" style="300" customWidth="1"/>
    <col min="9992" max="9992" width="20.85546875" style="300" bestFit="1" customWidth="1"/>
    <col min="9993" max="9993" width="3" style="300" customWidth="1"/>
    <col min="9994" max="9994" width="9.140625" style="300" customWidth="1"/>
    <col min="9995" max="10240" width="9.140625" style="300"/>
    <col min="10241" max="10241" width="14.5703125" style="300" customWidth="1"/>
    <col min="10242" max="10242" width="6.5703125" style="300" customWidth="1"/>
    <col min="10243" max="10243" width="32.140625" style="300" customWidth="1"/>
    <col min="10244" max="10244" width="4.7109375" style="300" customWidth="1"/>
    <col min="10245" max="10245" width="30.7109375" style="300" customWidth="1"/>
    <col min="10246" max="10246" width="16.28515625" style="300" customWidth="1"/>
    <col min="10247" max="10247" width="6.5703125" style="300" customWidth="1"/>
    <col min="10248" max="10248" width="20.85546875" style="300" bestFit="1" customWidth="1"/>
    <col min="10249" max="10249" width="3" style="300" customWidth="1"/>
    <col min="10250" max="10250" width="9.140625" style="300" customWidth="1"/>
    <col min="10251" max="10496" width="9.140625" style="300"/>
    <col min="10497" max="10497" width="14.5703125" style="300" customWidth="1"/>
    <col min="10498" max="10498" width="6.5703125" style="300" customWidth="1"/>
    <col min="10499" max="10499" width="32.140625" style="300" customWidth="1"/>
    <col min="10500" max="10500" width="4.7109375" style="300" customWidth="1"/>
    <col min="10501" max="10501" width="30.7109375" style="300" customWidth="1"/>
    <col min="10502" max="10502" width="16.28515625" style="300" customWidth="1"/>
    <col min="10503" max="10503" width="6.5703125" style="300" customWidth="1"/>
    <col min="10504" max="10504" width="20.85546875" style="300" bestFit="1" customWidth="1"/>
    <col min="10505" max="10505" width="3" style="300" customWidth="1"/>
    <col min="10506" max="10506" width="9.140625" style="300" customWidth="1"/>
    <col min="10507" max="10752" width="9.140625" style="300"/>
    <col min="10753" max="10753" width="14.5703125" style="300" customWidth="1"/>
    <col min="10754" max="10754" width="6.5703125" style="300" customWidth="1"/>
    <col min="10755" max="10755" width="32.140625" style="300" customWidth="1"/>
    <col min="10756" max="10756" width="4.7109375" style="300" customWidth="1"/>
    <col min="10757" max="10757" width="30.7109375" style="300" customWidth="1"/>
    <col min="10758" max="10758" width="16.28515625" style="300" customWidth="1"/>
    <col min="10759" max="10759" width="6.5703125" style="300" customWidth="1"/>
    <col min="10760" max="10760" width="20.85546875" style="300" bestFit="1" customWidth="1"/>
    <col min="10761" max="10761" width="3" style="300" customWidth="1"/>
    <col min="10762" max="10762" width="9.140625" style="300" customWidth="1"/>
    <col min="10763" max="11008" width="9.140625" style="300"/>
    <col min="11009" max="11009" width="14.5703125" style="300" customWidth="1"/>
    <col min="11010" max="11010" width="6.5703125" style="300" customWidth="1"/>
    <col min="11011" max="11011" width="32.140625" style="300" customWidth="1"/>
    <col min="11012" max="11012" width="4.7109375" style="300" customWidth="1"/>
    <col min="11013" max="11013" width="30.7109375" style="300" customWidth="1"/>
    <col min="11014" max="11014" width="16.28515625" style="300" customWidth="1"/>
    <col min="11015" max="11015" width="6.5703125" style="300" customWidth="1"/>
    <col min="11016" max="11016" width="20.85546875" style="300" bestFit="1" customWidth="1"/>
    <col min="11017" max="11017" width="3" style="300" customWidth="1"/>
    <col min="11018" max="11018" width="9.140625" style="300" customWidth="1"/>
    <col min="11019" max="11264" width="9.140625" style="300"/>
    <col min="11265" max="11265" width="14.5703125" style="300" customWidth="1"/>
    <col min="11266" max="11266" width="6.5703125" style="300" customWidth="1"/>
    <col min="11267" max="11267" width="32.140625" style="300" customWidth="1"/>
    <col min="11268" max="11268" width="4.7109375" style="300" customWidth="1"/>
    <col min="11269" max="11269" width="30.7109375" style="300" customWidth="1"/>
    <col min="11270" max="11270" width="16.28515625" style="300" customWidth="1"/>
    <col min="11271" max="11271" width="6.5703125" style="300" customWidth="1"/>
    <col min="11272" max="11272" width="20.85546875" style="300" bestFit="1" customWidth="1"/>
    <col min="11273" max="11273" width="3" style="300" customWidth="1"/>
    <col min="11274" max="11274" width="9.140625" style="300" customWidth="1"/>
    <col min="11275" max="11520" width="9.140625" style="300"/>
    <col min="11521" max="11521" width="14.5703125" style="300" customWidth="1"/>
    <col min="11522" max="11522" width="6.5703125" style="300" customWidth="1"/>
    <col min="11523" max="11523" width="32.140625" style="300" customWidth="1"/>
    <col min="11524" max="11524" width="4.7109375" style="300" customWidth="1"/>
    <col min="11525" max="11525" width="30.7109375" style="300" customWidth="1"/>
    <col min="11526" max="11526" width="16.28515625" style="300" customWidth="1"/>
    <col min="11527" max="11527" width="6.5703125" style="300" customWidth="1"/>
    <col min="11528" max="11528" width="20.85546875" style="300" bestFit="1" customWidth="1"/>
    <col min="11529" max="11529" width="3" style="300" customWidth="1"/>
    <col min="11530" max="11530" width="9.140625" style="300" customWidth="1"/>
    <col min="11531" max="11776" width="9.140625" style="300"/>
    <col min="11777" max="11777" width="14.5703125" style="300" customWidth="1"/>
    <col min="11778" max="11778" width="6.5703125" style="300" customWidth="1"/>
    <col min="11779" max="11779" width="32.140625" style="300" customWidth="1"/>
    <col min="11780" max="11780" width="4.7109375" style="300" customWidth="1"/>
    <col min="11781" max="11781" width="30.7109375" style="300" customWidth="1"/>
    <col min="11782" max="11782" width="16.28515625" style="300" customWidth="1"/>
    <col min="11783" max="11783" width="6.5703125" style="300" customWidth="1"/>
    <col min="11784" max="11784" width="20.85546875" style="300" bestFit="1" customWidth="1"/>
    <col min="11785" max="11785" width="3" style="300" customWidth="1"/>
    <col min="11786" max="11786" width="9.140625" style="300" customWidth="1"/>
    <col min="11787" max="12032" width="9.140625" style="300"/>
    <col min="12033" max="12033" width="14.5703125" style="300" customWidth="1"/>
    <col min="12034" max="12034" width="6.5703125" style="300" customWidth="1"/>
    <col min="12035" max="12035" width="32.140625" style="300" customWidth="1"/>
    <col min="12036" max="12036" width="4.7109375" style="300" customWidth="1"/>
    <col min="12037" max="12037" width="30.7109375" style="300" customWidth="1"/>
    <col min="12038" max="12038" width="16.28515625" style="300" customWidth="1"/>
    <col min="12039" max="12039" width="6.5703125" style="300" customWidth="1"/>
    <col min="12040" max="12040" width="20.85546875" style="300" bestFit="1" customWidth="1"/>
    <col min="12041" max="12041" width="3" style="300" customWidth="1"/>
    <col min="12042" max="12042" width="9.140625" style="300" customWidth="1"/>
    <col min="12043" max="12288" width="9.140625" style="300"/>
    <col min="12289" max="12289" width="14.5703125" style="300" customWidth="1"/>
    <col min="12290" max="12290" width="6.5703125" style="300" customWidth="1"/>
    <col min="12291" max="12291" width="32.140625" style="300" customWidth="1"/>
    <col min="12292" max="12292" width="4.7109375" style="300" customWidth="1"/>
    <col min="12293" max="12293" width="30.7109375" style="300" customWidth="1"/>
    <col min="12294" max="12294" width="16.28515625" style="300" customWidth="1"/>
    <col min="12295" max="12295" width="6.5703125" style="300" customWidth="1"/>
    <col min="12296" max="12296" width="20.85546875" style="300" bestFit="1" customWidth="1"/>
    <col min="12297" max="12297" width="3" style="300" customWidth="1"/>
    <col min="12298" max="12298" width="9.140625" style="300" customWidth="1"/>
    <col min="12299" max="12544" width="9.140625" style="300"/>
    <col min="12545" max="12545" width="14.5703125" style="300" customWidth="1"/>
    <col min="12546" max="12546" width="6.5703125" style="300" customWidth="1"/>
    <col min="12547" max="12547" width="32.140625" style="300" customWidth="1"/>
    <col min="12548" max="12548" width="4.7109375" style="300" customWidth="1"/>
    <col min="12549" max="12549" width="30.7109375" style="300" customWidth="1"/>
    <col min="12550" max="12550" width="16.28515625" style="300" customWidth="1"/>
    <col min="12551" max="12551" width="6.5703125" style="300" customWidth="1"/>
    <col min="12552" max="12552" width="20.85546875" style="300" bestFit="1" customWidth="1"/>
    <col min="12553" max="12553" width="3" style="300" customWidth="1"/>
    <col min="12554" max="12554" width="9.140625" style="300" customWidth="1"/>
    <col min="12555" max="12800" width="9.140625" style="300"/>
    <col min="12801" max="12801" width="14.5703125" style="300" customWidth="1"/>
    <col min="12802" max="12802" width="6.5703125" style="300" customWidth="1"/>
    <col min="12803" max="12803" width="32.140625" style="300" customWidth="1"/>
    <col min="12804" max="12804" width="4.7109375" style="300" customWidth="1"/>
    <col min="12805" max="12805" width="30.7109375" style="300" customWidth="1"/>
    <col min="12806" max="12806" width="16.28515625" style="300" customWidth="1"/>
    <col min="12807" max="12807" width="6.5703125" style="300" customWidth="1"/>
    <col min="12808" max="12808" width="20.85546875" style="300" bestFit="1" customWidth="1"/>
    <col min="12809" max="12809" width="3" style="300" customWidth="1"/>
    <col min="12810" max="12810" width="9.140625" style="300" customWidth="1"/>
    <col min="12811" max="13056" width="9.140625" style="300"/>
    <col min="13057" max="13057" width="14.5703125" style="300" customWidth="1"/>
    <col min="13058" max="13058" width="6.5703125" style="300" customWidth="1"/>
    <col min="13059" max="13059" width="32.140625" style="300" customWidth="1"/>
    <col min="13060" max="13060" width="4.7109375" style="300" customWidth="1"/>
    <col min="13061" max="13061" width="30.7109375" style="300" customWidth="1"/>
    <col min="13062" max="13062" width="16.28515625" style="300" customWidth="1"/>
    <col min="13063" max="13063" width="6.5703125" style="300" customWidth="1"/>
    <col min="13064" max="13064" width="20.85546875" style="300" bestFit="1" customWidth="1"/>
    <col min="13065" max="13065" width="3" style="300" customWidth="1"/>
    <col min="13066" max="13066" width="9.140625" style="300" customWidth="1"/>
    <col min="13067" max="13312" width="9.140625" style="300"/>
    <col min="13313" max="13313" width="14.5703125" style="300" customWidth="1"/>
    <col min="13314" max="13314" width="6.5703125" style="300" customWidth="1"/>
    <col min="13315" max="13315" width="32.140625" style="300" customWidth="1"/>
    <col min="13316" max="13316" width="4.7109375" style="300" customWidth="1"/>
    <col min="13317" max="13317" width="30.7109375" style="300" customWidth="1"/>
    <col min="13318" max="13318" width="16.28515625" style="300" customWidth="1"/>
    <col min="13319" max="13319" width="6.5703125" style="300" customWidth="1"/>
    <col min="13320" max="13320" width="20.85546875" style="300" bestFit="1" customWidth="1"/>
    <col min="13321" max="13321" width="3" style="300" customWidth="1"/>
    <col min="13322" max="13322" width="9.140625" style="300" customWidth="1"/>
    <col min="13323" max="13568" width="9.140625" style="300"/>
    <col min="13569" max="13569" width="14.5703125" style="300" customWidth="1"/>
    <col min="13570" max="13570" width="6.5703125" style="300" customWidth="1"/>
    <col min="13571" max="13571" width="32.140625" style="300" customWidth="1"/>
    <col min="13572" max="13572" width="4.7109375" style="300" customWidth="1"/>
    <col min="13573" max="13573" width="30.7109375" style="300" customWidth="1"/>
    <col min="13574" max="13574" width="16.28515625" style="300" customWidth="1"/>
    <col min="13575" max="13575" width="6.5703125" style="300" customWidth="1"/>
    <col min="13576" max="13576" width="20.85546875" style="300" bestFit="1" customWidth="1"/>
    <col min="13577" max="13577" width="3" style="300" customWidth="1"/>
    <col min="13578" max="13578" width="9.140625" style="300" customWidth="1"/>
    <col min="13579" max="13824" width="9.140625" style="300"/>
    <col min="13825" max="13825" width="14.5703125" style="300" customWidth="1"/>
    <col min="13826" max="13826" width="6.5703125" style="300" customWidth="1"/>
    <col min="13827" max="13827" width="32.140625" style="300" customWidth="1"/>
    <col min="13828" max="13828" width="4.7109375" style="300" customWidth="1"/>
    <col min="13829" max="13829" width="30.7109375" style="300" customWidth="1"/>
    <col min="13830" max="13830" width="16.28515625" style="300" customWidth="1"/>
    <col min="13831" max="13831" width="6.5703125" style="300" customWidth="1"/>
    <col min="13832" max="13832" width="20.85546875" style="300" bestFit="1" customWidth="1"/>
    <col min="13833" max="13833" width="3" style="300" customWidth="1"/>
    <col min="13834" max="13834" width="9.140625" style="300" customWidth="1"/>
    <col min="13835" max="14080" width="9.140625" style="300"/>
    <col min="14081" max="14081" width="14.5703125" style="300" customWidth="1"/>
    <col min="14082" max="14082" width="6.5703125" style="300" customWidth="1"/>
    <col min="14083" max="14083" width="32.140625" style="300" customWidth="1"/>
    <col min="14084" max="14084" width="4.7109375" style="300" customWidth="1"/>
    <col min="14085" max="14085" width="30.7109375" style="300" customWidth="1"/>
    <col min="14086" max="14086" width="16.28515625" style="300" customWidth="1"/>
    <col min="14087" max="14087" width="6.5703125" style="300" customWidth="1"/>
    <col min="14088" max="14088" width="20.85546875" style="300" bestFit="1" customWidth="1"/>
    <col min="14089" max="14089" width="3" style="300" customWidth="1"/>
    <col min="14090" max="14090" width="9.140625" style="300" customWidth="1"/>
    <col min="14091" max="14336" width="9.140625" style="300"/>
    <col min="14337" max="14337" width="14.5703125" style="300" customWidth="1"/>
    <col min="14338" max="14338" width="6.5703125" style="300" customWidth="1"/>
    <col min="14339" max="14339" width="32.140625" style="300" customWidth="1"/>
    <col min="14340" max="14340" width="4.7109375" style="300" customWidth="1"/>
    <col min="14341" max="14341" width="30.7109375" style="300" customWidth="1"/>
    <col min="14342" max="14342" width="16.28515625" style="300" customWidth="1"/>
    <col min="14343" max="14343" width="6.5703125" style="300" customWidth="1"/>
    <col min="14344" max="14344" width="20.85546875" style="300" bestFit="1" customWidth="1"/>
    <col min="14345" max="14345" width="3" style="300" customWidth="1"/>
    <col min="14346" max="14346" width="9.140625" style="300" customWidth="1"/>
    <col min="14347" max="14592" width="9.140625" style="300"/>
    <col min="14593" max="14593" width="14.5703125" style="300" customWidth="1"/>
    <col min="14594" max="14594" width="6.5703125" style="300" customWidth="1"/>
    <col min="14595" max="14595" width="32.140625" style="300" customWidth="1"/>
    <col min="14596" max="14596" width="4.7109375" style="300" customWidth="1"/>
    <col min="14597" max="14597" width="30.7109375" style="300" customWidth="1"/>
    <col min="14598" max="14598" width="16.28515625" style="300" customWidth="1"/>
    <col min="14599" max="14599" width="6.5703125" style="300" customWidth="1"/>
    <col min="14600" max="14600" width="20.85546875" style="300" bestFit="1" customWidth="1"/>
    <col min="14601" max="14601" width="3" style="300" customWidth="1"/>
    <col min="14602" max="14602" width="9.140625" style="300" customWidth="1"/>
    <col min="14603" max="14848" width="9.140625" style="300"/>
    <col min="14849" max="14849" width="14.5703125" style="300" customWidth="1"/>
    <col min="14850" max="14850" width="6.5703125" style="300" customWidth="1"/>
    <col min="14851" max="14851" width="32.140625" style="300" customWidth="1"/>
    <col min="14852" max="14852" width="4.7109375" style="300" customWidth="1"/>
    <col min="14853" max="14853" width="30.7109375" style="300" customWidth="1"/>
    <col min="14854" max="14854" width="16.28515625" style="300" customWidth="1"/>
    <col min="14855" max="14855" width="6.5703125" style="300" customWidth="1"/>
    <col min="14856" max="14856" width="20.85546875" style="300" bestFit="1" customWidth="1"/>
    <col min="14857" max="14857" width="3" style="300" customWidth="1"/>
    <col min="14858" max="14858" width="9.140625" style="300" customWidth="1"/>
    <col min="14859" max="15104" width="9.140625" style="300"/>
    <col min="15105" max="15105" width="14.5703125" style="300" customWidth="1"/>
    <col min="15106" max="15106" width="6.5703125" style="300" customWidth="1"/>
    <col min="15107" max="15107" width="32.140625" style="300" customWidth="1"/>
    <col min="15108" max="15108" width="4.7109375" style="300" customWidth="1"/>
    <col min="15109" max="15109" width="30.7109375" style="300" customWidth="1"/>
    <col min="15110" max="15110" width="16.28515625" style="300" customWidth="1"/>
    <col min="15111" max="15111" width="6.5703125" style="300" customWidth="1"/>
    <col min="15112" max="15112" width="20.85546875" style="300" bestFit="1" customWidth="1"/>
    <col min="15113" max="15113" width="3" style="300" customWidth="1"/>
    <col min="15114" max="15114" width="9.140625" style="300" customWidth="1"/>
    <col min="15115" max="15360" width="9.140625" style="300"/>
    <col min="15361" max="15361" width="14.5703125" style="300" customWidth="1"/>
    <col min="15362" max="15362" width="6.5703125" style="300" customWidth="1"/>
    <col min="15363" max="15363" width="32.140625" style="300" customWidth="1"/>
    <col min="15364" max="15364" width="4.7109375" style="300" customWidth="1"/>
    <col min="15365" max="15365" width="30.7109375" style="300" customWidth="1"/>
    <col min="15366" max="15366" width="16.28515625" style="300" customWidth="1"/>
    <col min="15367" max="15367" width="6.5703125" style="300" customWidth="1"/>
    <col min="15368" max="15368" width="20.85546875" style="300" bestFit="1" customWidth="1"/>
    <col min="15369" max="15369" width="3" style="300" customWidth="1"/>
    <col min="15370" max="15370" width="9.140625" style="300" customWidth="1"/>
    <col min="15371" max="15616" width="9.140625" style="300"/>
    <col min="15617" max="15617" width="14.5703125" style="300" customWidth="1"/>
    <col min="15618" max="15618" width="6.5703125" style="300" customWidth="1"/>
    <col min="15619" max="15619" width="32.140625" style="300" customWidth="1"/>
    <col min="15620" max="15620" width="4.7109375" style="300" customWidth="1"/>
    <col min="15621" max="15621" width="30.7109375" style="300" customWidth="1"/>
    <col min="15622" max="15622" width="16.28515625" style="300" customWidth="1"/>
    <col min="15623" max="15623" width="6.5703125" style="300" customWidth="1"/>
    <col min="15624" max="15624" width="20.85546875" style="300" bestFit="1" customWidth="1"/>
    <col min="15625" max="15625" width="3" style="300" customWidth="1"/>
    <col min="15626" max="15626" width="9.140625" style="300" customWidth="1"/>
    <col min="15627" max="15872" width="9.140625" style="300"/>
    <col min="15873" max="15873" width="14.5703125" style="300" customWidth="1"/>
    <col min="15874" max="15874" width="6.5703125" style="300" customWidth="1"/>
    <col min="15875" max="15875" width="32.140625" style="300" customWidth="1"/>
    <col min="15876" max="15876" width="4.7109375" style="300" customWidth="1"/>
    <col min="15877" max="15877" width="30.7109375" style="300" customWidth="1"/>
    <col min="15878" max="15878" width="16.28515625" style="300" customWidth="1"/>
    <col min="15879" max="15879" width="6.5703125" style="300" customWidth="1"/>
    <col min="15880" max="15880" width="20.85546875" style="300" bestFit="1" customWidth="1"/>
    <col min="15881" max="15881" width="3" style="300" customWidth="1"/>
    <col min="15882" max="15882" width="9.140625" style="300" customWidth="1"/>
    <col min="15883" max="16128" width="9.140625" style="300"/>
    <col min="16129" max="16129" width="14.5703125" style="300" customWidth="1"/>
    <col min="16130" max="16130" width="6.5703125" style="300" customWidth="1"/>
    <col min="16131" max="16131" width="32.140625" style="300" customWidth="1"/>
    <col min="16132" max="16132" width="4.7109375" style="300" customWidth="1"/>
    <col min="16133" max="16133" width="30.7109375" style="300" customWidth="1"/>
    <col min="16134" max="16134" width="16.28515625" style="300" customWidth="1"/>
    <col min="16135" max="16135" width="6.5703125" style="300" customWidth="1"/>
    <col min="16136" max="16136" width="20.85546875" style="300" bestFit="1" customWidth="1"/>
    <col min="16137" max="16137" width="3" style="300" customWidth="1"/>
    <col min="16138" max="16138" width="9.140625" style="300" customWidth="1"/>
    <col min="16139" max="16384" width="9.140625" style="300"/>
  </cols>
  <sheetData>
    <row r="1" spans="1:9" ht="159.94999999999999" customHeight="1"/>
    <row r="2" spans="1:9" ht="48.75" customHeight="1">
      <c r="A2" s="302" t="s">
        <v>91</v>
      </c>
      <c r="F2" s="303"/>
      <c r="G2" s="303"/>
    </row>
    <row r="3" spans="1:9" s="306" customFormat="1" ht="35.25" customHeight="1">
      <c r="A3" s="304" t="s">
        <v>92</v>
      </c>
      <c r="B3" s="305"/>
      <c r="C3" s="305"/>
      <c r="D3" s="305"/>
      <c r="E3" s="305"/>
      <c r="F3" s="391" t="s">
        <v>93</v>
      </c>
      <c r="G3" s="391"/>
    </row>
    <row r="4" spans="1:9" s="306" customFormat="1" ht="10.5" customHeight="1">
      <c r="A4" s="307" t="s">
        <v>94</v>
      </c>
      <c r="B4" s="308"/>
      <c r="C4" s="307" t="s">
        <v>95</v>
      </c>
      <c r="D4" s="307" t="s">
        <v>2</v>
      </c>
      <c r="E4" s="308"/>
      <c r="F4" s="309"/>
      <c r="G4" s="308"/>
      <c r="H4" s="309" t="s">
        <v>0</v>
      </c>
    </row>
    <row r="5" spans="1:9" s="311" customFormat="1" ht="21" customHeight="1">
      <c r="A5" s="310">
        <v>42296</v>
      </c>
      <c r="C5" s="311" t="s">
        <v>96</v>
      </c>
      <c r="D5" s="312" t="s">
        <v>170</v>
      </c>
      <c r="E5" s="312"/>
      <c r="F5" s="313" t="s">
        <v>171</v>
      </c>
      <c r="G5" s="314"/>
      <c r="H5" s="315" t="s">
        <v>99</v>
      </c>
    </row>
    <row r="6" spans="1:9" s="316" customFormat="1" ht="6.75" customHeight="1" thickBot="1">
      <c r="A6" s="311"/>
      <c r="D6" s="317"/>
      <c r="E6" s="318"/>
      <c r="F6" s="318"/>
      <c r="G6" s="318"/>
    </row>
    <row r="7" spans="1:9" s="327" customFormat="1" ht="21.75" customHeight="1" thickBot="1">
      <c r="A7" s="319" t="s">
        <v>100</v>
      </c>
      <c r="B7" s="320" t="s">
        <v>101</v>
      </c>
      <c r="C7" s="321" t="s">
        <v>102</v>
      </c>
      <c r="D7" s="322"/>
      <c r="E7" s="323" t="s">
        <v>102</v>
      </c>
      <c r="F7" s="324" t="s">
        <v>103</v>
      </c>
      <c r="G7" s="325"/>
      <c r="H7" s="324" t="s">
        <v>104</v>
      </c>
      <c r="I7" s="326"/>
    </row>
    <row r="8" spans="1:9" s="327" customFormat="1" ht="9.75" customHeight="1" thickBot="1">
      <c r="A8" s="328"/>
      <c r="B8" s="328"/>
      <c r="C8" s="328"/>
      <c r="D8" s="328"/>
      <c r="E8" s="328"/>
      <c r="F8" s="329"/>
      <c r="G8" s="330"/>
      <c r="H8" s="326"/>
      <c r="I8" s="326"/>
    </row>
    <row r="9" spans="1:9" s="339" customFormat="1" ht="21.95" customHeight="1">
      <c r="A9" s="331" t="s">
        <v>105</v>
      </c>
      <c r="B9" s="378" t="s">
        <v>172</v>
      </c>
      <c r="C9" s="335" t="s">
        <v>80</v>
      </c>
      <c r="D9" s="334" t="s">
        <v>1</v>
      </c>
      <c r="E9" s="333" t="s">
        <v>127</v>
      </c>
      <c r="F9" s="336" t="s">
        <v>89</v>
      </c>
      <c r="G9" s="337" t="s">
        <v>106</v>
      </c>
      <c r="H9" s="392" t="s">
        <v>133</v>
      </c>
      <c r="I9" s="338"/>
    </row>
    <row r="10" spans="1:9" ht="15" customHeight="1">
      <c r="A10" s="340" t="s">
        <v>108</v>
      </c>
      <c r="B10" s="341" t="s">
        <v>109</v>
      </c>
      <c r="C10" s="344" t="s">
        <v>173</v>
      </c>
      <c r="D10" s="343" t="s">
        <v>1</v>
      </c>
      <c r="E10" s="342" t="s">
        <v>174</v>
      </c>
      <c r="F10" s="345" t="s">
        <v>175</v>
      </c>
      <c r="G10" s="346" t="s">
        <v>112</v>
      </c>
      <c r="H10" s="393"/>
    </row>
    <row r="11" spans="1:9" ht="15" customHeight="1">
      <c r="A11" s="347" t="s">
        <v>108</v>
      </c>
      <c r="B11" s="348" t="s">
        <v>113</v>
      </c>
      <c r="C11" s="344" t="s">
        <v>176</v>
      </c>
      <c r="D11" s="343" t="s">
        <v>1</v>
      </c>
      <c r="E11" s="342" t="s">
        <v>177</v>
      </c>
      <c r="F11" s="345" t="s">
        <v>178</v>
      </c>
      <c r="G11" s="379"/>
      <c r="H11" s="393"/>
    </row>
    <row r="12" spans="1:9" ht="15" customHeight="1">
      <c r="A12" s="350" t="s">
        <v>116</v>
      </c>
      <c r="B12" s="348" t="s">
        <v>117</v>
      </c>
      <c r="C12" s="351" t="s">
        <v>173</v>
      </c>
      <c r="D12" s="352"/>
      <c r="E12" s="351" t="s">
        <v>174</v>
      </c>
      <c r="F12" s="389" t="s">
        <v>118</v>
      </c>
      <c r="G12" s="380"/>
      <c r="H12" s="394"/>
    </row>
    <row r="13" spans="1:9" ht="15" customHeight="1" thickBot="1">
      <c r="A13" s="354"/>
      <c r="B13" s="355"/>
      <c r="C13" s="356" t="s">
        <v>176</v>
      </c>
      <c r="D13" s="357" t="s">
        <v>119</v>
      </c>
      <c r="E13" s="356" t="s">
        <v>177</v>
      </c>
      <c r="F13" s="390"/>
      <c r="G13" s="358"/>
      <c r="H13" s="359"/>
      <c r="I13" s="360"/>
    </row>
    <row r="14" spans="1:9" ht="21" thickBot="1">
      <c r="C14" s="361"/>
      <c r="D14" s="362"/>
      <c r="E14" s="361"/>
      <c r="F14" s="361"/>
      <c r="H14" s="363"/>
    </row>
    <row r="15" spans="1:9" s="339" customFormat="1" ht="21.95" customHeight="1">
      <c r="A15" s="331" t="s">
        <v>105</v>
      </c>
      <c r="B15" s="378" t="s">
        <v>172</v>
      </c>
      <c r="C15" s="335" t="s">
        <v>69</v>
      </c>
      <c r="D15" s="334" t="s">
        <v>1</v>
      </c>
      <c r="E15" s="333" t="s">
        <v>81</v>
      </c>
      <c r="F15" s="336" t="s">
        <v>89</v>
      </c>
      <c r="G15" s="365" t="s">
        <v>106</v>
      </c>
      <c r="H15" s="386" t="s">
        <v>133</v>
      </c>
      <c r="I15" s="338"/>
    </row>
    <row r="16" spans="1:9" ht="15" customHeight="1">
      <c r="A16" s="340" t="s">
        <v>120</v>
      </c>
      <c r="B16" s="341" t="s">
        <v>109</v>
      </c>
      <c r="C16" s="344" t="s">
        <v>179</v>
      </c>
      <c r="D16" s="343" t="s">
        <v>1</v>
      </c>
      <c r="E16" s="342" t="s">
        <v>180</v>
      </c>
      <c r="F16" s="345" t="s">
        <v>181</v>
      </c>
      <c r="G16" s="346"/>
      <c r="H16" s="387"/>
    </row>
    <row r="17" spans="1:9" ht="15" customHeight="1">
      <c r="A17" s="347" t="s">
        <v>123</v>
      </c>
      <c r="B17" s="366" t="s">
        <v>113</v>
      </c>
      <c r="C17" s="344" t="s">
        <v>182</v>
      </c>
      <c r="D17" s="367" t="s">
        <v>1</v>
      </c>
      <c r="E17" s="342" t="s">
        <v>183</v>
      </c>
      <c r="F17" s="368" t="s">
        <v>88</v>
      </c>
      <c r="G17" s="379"/>
      <c r="H17" s="387"/>
    </row>
    <row r="18" spans="1:9" ht="15" customHeight="1">
      <c r="A18" s="350" t="s">
        <v>116</v>
      </c>
      <c r="B18" s="366" t="s">
        <v>117</v>
      </c>
      <c r="C18" s="351" t="s">
        <v>179</v>
      </c>
      <c r="D18" s="352"/>
      <c r="E18" s="351" t="s">
        <v>180</v>
      </c>
      <c r="F18" s="389" t="s">
        <v>118</v>
      </c>
      <c r="G18" s="380"/>
      <c r="H18" s="388"/>
    </row>
    <row r="19" spans="1:9" ht="15" customHeight="1" thickBot="1">
      <c r="A19" s="369"/>
      <c r="B19" s="355"/>
      <c r="C19" s="356" t="s">
        <v>182</v>
      </c>
      <c r="D19" s="357" t="s">
        <v>119</v>
      </c>
      <c r="E19" s="356" t="s">
        <v>183</v>
      </c>
      <c r="F19" s="390"/>
      <c r="G19" s="358"/>
      <c r="H19" s="359"/>
      <c r="I19" s="360"/>
    </row>
    <row r="20" spans="1:9" ht="12.95" customHeight="1" thickBot="1">
      <c r="C20" s="361"/>
      <c r="D20" s="362"/>
      <c r="E20" s="361"/>
      <c r="F20" s="361"/>
      <c r="H20" s="363"/>
    </row>
    <row r="21" spans="1:9" s="339" customFormat="1" ht="21.95" customHeight="1">
      <c r="A21" s="331" t="s">
        <v>105</v>
      </c>
      <c r="B21" s="378" t="s">
        <v>172</v>
      </c>
      <c r="C21" s="335" t="s">
        <v>79</v>
      </c>
      <c r="D21" s="334" t="s">
        <v>1</v>
      </c>
      <c r="E21" s="373" t="s">
        <v>127</v>
      </c>
      <c r="F21" s="336" t="s">
        <v>89</v>
      </c>
      <c r="G21" s="337" t="s">
        <v>106</v>
      </c>
      <c r="H21" s="386" t="s">
        <v>107</v>
      </c>
      <c r="I21" s="338"/>
    </row>
    <row r="22" spans="1:9" ht="15" customHeight="1">
      <c r="A22" s="340" t="s">
        <v>128</v>
      </c>
      <c r="B22" s="341" t="s">
        <v>109</v>
      </c>
      <c r="C22" s="344" t="s">
        <v>158</v>
      </c>
      <c r="D22" s="343" t="s">
        <v>1</v>
      </c>
      <c r="E22" s="342" t="s">
        <v>129</v>
      </c>
      <c r="F22" s="345" t="s">
        <v>184</v>
      </c>
      <c r="G22" s="346"/>
      <c r="H22" s="387"/>
    </row>
    <row r="23" spans="1:9" ht="15" customHeight="1">
      <c r="A23" s="347" t="s">
        <v>123</v>
      </c>
      <c r="B23" s="348" t="s">
        <v>113</v>
      </c>
      <c r="C23" s="344" t="s">
        <v>160</v>
      </c>
      <c r="D23" s="343" t="s">
        <v>1</v>
      </c>
      <c r="E23" s="342" t="s">
        <v>131</v>
      </c>
      <c r="F23" s="345" t="s">
        <v>185</v>
      </c>
      <c r="G23" s="379"/>
      <c r="H23" s="387"/>
    </row>
    <row r="24" spans="1:9" ht="15" customHeight="1">
      <c r="A24" s="350" t="s">
        <v>116</v>
      </c>
      <c r="B24" s="348" t="s">
        <v>117</v>
      </c>
      <c r="C24" s="351" t="s">
        <v>158</v>
      </c>
      <c r="D24" s="367"/>
      <c r="E24" s="351" t="s">
        <v>129</v>
      </c>
      <c r="F24" s="389" t="s">
        <v>118</v>
      </c>
      <c r="G24" s="380"/>
      <c r="H24" s="388"/>
    </row>
    <row r="25" spans="1:9" ht="15" customHeight="1" thickBot="1">
      <c r="A25" s="354"/>
      <c r="B25" s="355"/>
      <c r="C25" s="356" t="s">
        <v>160</v>
      </c>
      <c r="D25" s="357" t="s">
        <v>119</v>
      </c>
      <c r="E25" s="356" t="s">
        <v>131</v>
      </c>
      <c r="F25" s="390"/>
      <c r="G25" s="358"/>
      <c r="H25" s="359"/>
      <c r="I25" s="360"/>
    </row>
    <row r="26" spans="1:9" ht="21" thickBot="1">
      <c r="C26" s="361"/>
      <c r="D26" s="362"/>
      <c r="E26" s="361"/>
      <c r="F26" s="361"/>
      <c r="H26" s="363"/>
    </row>
    <row r="27" spans="1:9" s="339" customFormat="1" ht="21.95" customHeight="1">
      <c r="A27" s="331" t="s">
        <v>105</v>
      </c>
      <c r="B27" s="378" t="s">
        <v>172</v>
      </c>
      <c r="C27" s="335" t="s">
        <v>76</v>
      </c>
      <c r="D27" s="334" t="s">
        <v>1</v>
      </c>
      <c r="E27" s="333" t="s">
        <v>71</v>
      </c>
      <c r="F27" s="336" t="s">
        <v>139</v>
      </c>
      <c r="G27" s="365" t="s">
        <v>106</v>
      </c>
      <c r="H27" s="386" t="s">
        <v>133</v>
      </c>
      <c r="I27" s="338"/>
    </row>
    <row r="28" spans="1:9" ht="15" customHeight="1">
      <c r="A28" s="340" t="s">
        <v>128</v>
      </c>
      <c r="B28" s="341" t="s">
        <v>109</v>
      </c>
      <c r="C28" s="342" t="s">
        <v>146</v>
      </c>
      <c r="D28" s="343" t="s">
        <v>1</v>
      </c>
      <c r="E28" s="344" t="s">
        <v>186</v>
      </c>
      <c r="F28" s="345" t="s">
        <v>187</v>
      </c>
      <c r="G28" s="346"/>
      <c r="H28" s="387"/>
    </row>
    <row r="29" spans="1:9" ht="15" customHeight="1">
      <c r="A29" s="347" t="s">
        <v>123</v>
      </c>
      <c r="B29" s="366" t="s">
        <v>113</v>
      </c>
      <c r="C29" s="344" t="s">
        <v>148</v>
      </c>
      <c r="D29" s="367" t="s">
        <v>1</v>
      </c>
      <c r="E29" s="342" t="s">
        <v>188</v>
      </c>
      <c r="F29" s="368" t="s">
        <v>189</v>
      </c>
      <c r="G29" s="379"/>
      <c r="H29" s="387"/>
    </row>
    <row r="30" spans="1:9" ht="15" customHeight="1">
      <c r="A30" s="350" t="s">
        <v>116</v>
      </c>
      <c r="B30" s="366" t="s">
        <v>117</v>
      </c>
      <c r="C30" s="351" t="s">
        <v>146</v>
      </c>
      <c r="D30" s="352"/>
      <c r="E30" s="371" t="s">
        <v>186</v>
      </c>
      <c r="F30" s="389" t="s">
        <v>56</v>
      </c>
      <c r="G30" s="380"/>
      <c r="H30" s="388"/>
    </row>
    <row r="31" spans="1:9" ht="15" customHeight="1" thickBot="1">
      <c r="A31" s="369"/>
      <c r="B31" s="355"/>
      <c r="C31" s="356" t="s">
        <v>148</v>
      </c>
      <c r="D31" s="357" t="s">
        <v>119</v>
      </c>
      <c r="E31" s="372" t="s">
        <v>188</v>
      </c>
      <c r="F31" s="390"/>
      <c r="G31" s="358"/>
      <c r="H31" s="359"/>
      <c r="I31" s="360"/>
    </row>
    <row r="32" spans="1:9" ht="12.95" customHeight="1" thickBot="1">
      <c r="C32" s="361"/>
      <c r="D32" s="362"/>
      <c r="E32" s="361"/>
      <c r="F32" s="361"/>
      <c r="H32" s="363"/>
    </row>
    <row r="33" spans="1:9" s="339" customFormat="1" ht="21.95" customHeight="1">
      <c r="A33" s="331" t="s">
        <v>105</v>
      </c>
      <c r="B33" s="378" t="s">
        <v>172</v>
      </c>
      <c r="C33" s="335" t="s">
        <v>76</v>
      </c>
      <c r="D33" s="334" t="s">
        <v>1</v>
      </c>
      <c r="E33" s="373" t="s">
        <v>72</v>
      </c>
      <c r="F33" s="336" t="s">
        <v>89</v>
      </c>
      <c r="G33" s="337" t="s">
        <v>106</v>
      </c>
      <c r="H33" s="386" t="s">
        <v>107</v>
      </c>
      <c r="I33" s="338"/>
    </row>
    <row r="34" spans="1:9" ht="15" customHeight="1">
      <c r="A34" s="340" t="s">
        <v>140</v>
      </c>
      <c r="B34" s="341" t="s">
        <v>109</v>
      </c>
      <c r="C34" s="344" t="s">
        <v>121</v>
      </c>
      <c r="D34" s="343" t="s">
        <v>1</v>
      </c>
      <c r="E34" s="342" t="s">
        <v>155</v>
      </c>
      <c r="F34" s="345" t="s">
        <v>30</v>
      </c>
      <c r="G34" s="346"/>
      <c r="H34" s="387"/>
    </row>
    <row r="35" spans="1:9" ht="15" customHeight="1">
      <c r="A35" s="347" t="s">
        <v>123</v>
      </c>
      <c r="B35" s="348" t="s">
        <v>113</v>
      </c>
      <c r="C35" s="344" t="s">
        <v>124</v>
      </c>
      <c r="D35" s="343" t="s">
        <v>1</v>
      </c>
      <c r="E35" s="342" t="s">
        <v>154</v>
      </c>
      <c r="F35" s="345" t="s">
        <v>29</v>
      </c>
      <c r="G35" s="379"/>
      <c r="H35" s="387"/>
    </row>
    <row r="36" spans="1:9" ht="15" customHeight="1">
      <c r="A36" s="350" t="s">
        <v>116</v>
      </c>
      <c r="B36" s="348" t="s">
        <v>117</v>
      </c>
      <c r="C36" s="351" t="s">
        <v>121</v>
      </c>
      <c r="D36" s="367"/>
      <c r="E36" s="351" t="s">
        <v>155</v>
      </c>
      <c r="F36" s="389" t="s">
        <v>118</v>
      </c>
      <c r="G36" s="380"/>
      <c r="H36" s="388"/>
    </row>
    <row r="37" spans="1:9" ht="15" customHeight="1" thickBot="1">
      <c r="A37" s="354"/>
      <c r="B37" s="355"/>
      <c r="C37" s="356" t="s">
        <v>124</v>
      </c>
      <c r="D37" s="357" t="s">
        <v>119</v>
      </c>
      <c r="E37" s="356" t="s">
        <v>190</v>
      </c>
      <c r="F37" s="390"/>
      <c r="G37" s="358"/>
      <c r="H37" s="359"/>
      <c r="I37" s="360"/>
    </row>
    <row r="38" spans="1:9" ht="21" thickBot="1">
      <c r="C38" s="361"/>
      <c r="D38" s="362"/>
      <c r="E38" s="361"/>
      <c r="F38" s="361"/>
      <c r="H38" s="363"/>
    </row>
    <row r="39" spans="1:9" s="339" customFormat="1" ht="21.95" customHeight="1">
      <c r="A39" s="331" t="s">
        <v>105</v>
      </c>
      <c r="B39" s="378" t="s">
        <v>172</v>
      </c>
      <c r="C39" s="335" t="s">
        <v>74</v>
      </c>
      <c r="D39" s="334" t="s">
        <v>1</v>
      </c>
      <c r="E39" s="333" t="s">
        <v>78</v>
      </c>
      <c r="F39" s="336" t="s">
        <v>139</v>
      </c>
      <c r="G39" s="365" t="s">
        <v>106</v>
      </c>
      <c r="H39" s="386" t="s">
        <v>107</v>
      </c>
      <c r="I39" s="338"/>
    </row>
    <row r="40" spans="1:9" ht="15" customHeight="1">
      <c r="A40" s="340" t="s">
        <v>140</v>
      </c>
      <c r="B40" s="341" t="s">
        <v>109</v>
      </c>
      <c r="C40" s="344" t="s">
        <v>110</v>
      </c>
      <c r="D40" s="343" t="s">
        <v>1</v>
      </c>
      <c r="E40" s="342" t="s">
        <v>163</v>
      </c>
      <c r="F40" s="345" t="s">
        <v>59</v>
      </c>
      <c r="G40" s="346"/>
      <c r="H40" s="387"/>
    </row>
    <row r="41" spans="1:9" ht="15" customHeight="1">
      <c r="A41" s="347" t="s">
        <v>123</v>
      </c>
      <c r="B41" s="366" t="s">
        <v>113</v>
      </c>
      <c r="C41" s="342" t="s">
        <v>114</v>
      </c>
      <c r="D41" s="367" t="s">
        <v>1</v>
      </c>
      <c r="E41" s="344" t="s">
        <v>165</v>
      </c>
      <c r="F41" s="368" t="s">
        <v>28</v>
      </c>
      <c r="G41" s="379"/>
      <c r="H41" s="387"/>
    </row>
    <row r="42" spans="1:9" ht="15" customHeight="1">
      <c r="A42" s="350" t="s">
        <v>116</v>
      </c>
      <c r="B42" s="366" t="s">
        <v>117</v>
      </c>
      <c r="C42" s="351" t="s">
        <v>110</v>
      </c>
      <c r="D42" s="352"/>
      <c r="E42" s="371" t="s">
        <v>166</v>
      </c>
      <c r="F42" s="389" t="s">
        <v>41</v>
      </c>
      <c r="G42" s="380"/>
      <c r="H42" s="388"/>
    </row>
    <row r="43" spans="1:9" ht="15" customHeight="1" thickBot="1">
      <c r="A43" s="369"/>
      <c r="B43" s="355"/>
      <c r="C43" s="356" t="s">
        <v>114</v>
      </c>
      <c r="D43" s="357" t="s">
        <v>119</v>
      </c>
      <c r="E43" s="372" t="s">
        <v>165</v>
      </c>
      <c r="F43" s="390"/>
      <c r="G43" s="358"/>
      <c r="H43" s="359"/>
      <c r="I43" s="360"/>
    </row>
    <row r="44" spans="1:9" ht="12.95" customHeight="1" thickBot="1">
      <c r="C44" s="361"/>
      <c r="D44" s="362"/>
      <c r="E44" s="361"/>
      <c r="F44" s="361"/>
      <c r="H44" s="363"/>
    </row>
    <row r="45" spans="1:9" s="339" customFormat="1" ht="21.95" customHeight="1">
      <c r="A45" s="331" t="s">
        <v>105</v>
      </c>
      <c r="B45" s="378" t="s">
        <v>172</v>
      </c>
      <c r="C45" s="333" t="s">
        <v>82</v>
      </c>
      <c r="D45" s="334" t="s">
        <v>1</v>
      </c>
      <c r="E45" s="370" t="s">
        <v>69</v>
      </c>
      <c r="F45" s="336" t="s">
        <v>89</v>
      </c>
      <c r="G45" s="337" t="s">
        <v>106</v>
      </c>
      <c r="H45" s="386" t="s">
        <v>107</v>
      </c>
      <c r="I45" s="338"/>
    </row>
    <row r="46" spans="1:9" ht="15" customHeight="1">
      <c r="A46" s="340" t="s">
        <v>191</v>
      </c>
      <c r="B46" s="341" t="s">
        <v>109</v>
      </c>
      <c r="C46" s="342" t="s">
        <v>192</v>
      </c>
      <c r="D46" s="343" t="s">
        <v>1</v>
      </c>
      <c r="E46" s="344" t="s">
        <v>141</v>
      </c>
      <c r="F46" s="345" t="s">
        <v>41</v>
      </c>
      <c r="G46" s="346"/>
      <c r="H46" s="387"/>
    </row>
    <row r="47" spans="1:9" ht="15" customHeight="1">
      <c r="A47" s="347" t="s">
        <v>123</v>
      </c>
      <c r="B47" s="348" t="s">
        <v>113</v>
      </c>
      <c r="C47" s="342" t="s">
        <v>193</v>
      </c>
      <c r="D47" s="343" t="s">
        <v>1</v>
      </c>
      <c r="E47" s="344" t="s">
        <v>143</v>
      </c>
      <c r="F47" s="345" t="s">
        <v>38</v>
      </c>
      <c r="G47" s="379"/>
      <c r="H47" s="387"/>
    </row>
    <row r="48" spans="1:9" ht="15" customHeight="1">
      <c r="A48" s="350" t="s">
        <v>116</v>
      </c>
      <c r="B48" s="348" t="s">
        <v>117</v>
      </c>
      <c r="C48" s="351" t="s">
        <v>192</v>
      </c>
      <c r="D48" s="367"/>
      <c r="E48" s="351" t="s">
        <v>141</v>
      </c>
      <c r="F48" s="389" t="s">
        <v>118</v>
      </c>
      <c r="G48" s="380"/>
      <c r="H48" s="388"/>
    </row>
    <row r="49" spans="1:9" ht="15" customHeight="1" thickBot="1">
      <c r="A49" s="354"/>
      <c r="B49" s="355"/>
      <c r="C49" s="356" t="s">
        <v>194</v>
      </c>
      <c r="D49" s="357" t="s">
        <v>119</v>
      </c>
      <c r="E49" s="356" t="s">
        <v>143</v>
      </c>
      <c r="F49" s="390"/>
      <c r="G49" s="358"/>
      <c r="H49" s="359"/>
      <c r="I49" s="360"/>
    </row>
    <row r="50" spans="1:9" ht="21" thickBot="1">
      <c r="C50" s="361"/>
      <c r="D50" s="362"/>
      <c r="E50" s="361"/>
      <c r="F50" s="361"/>
      <c r="H50" s="363"/>
    </row>
    <row r="51" spans="1:9" s="339" customFormat="1" ht="21.95" customHeight="1">
      <c r="A51" s="331" t="s">
        <v>105</v>
      </c>
      <c r="B51" s="378" t="s">
        <v>172</v>
      </c>
      <c r="C51" s="333" t="s">
        <v>82</v>
      </c>
      <c r="D51" s="334" t="s">
        <v>1</v>
      </c>
      <c r="E51" s="335" t="s">
        <v>78</v>
      </c>
      <c r="F51" s="336" t="s">
        <v>89</v>
      </c>
      <c r="G51" s="365" t="s">
        <v>106</v>
      </c>
      <c r="H51" s="386" t="s">
        <v>133</v>
      </c>
      <c r="I51" s="338"/>
    </row>
    <row r="52" spans="1:9" ht="15" customHeight="1">
      <c r="A52" s="340" t="s">
        <v>191</v>
      </c>
      <c r="B52" s="341" t="s">
        <v>109</v>
      </c>
      <c r="C52" s="342" t="s">
        <v>195</v>
      </c>
      <c r="D52" s="343" t="s">
        <v>1</v>
      </c>
      <c r="E52" s="344" t="s">
        <v>134</v>
      </c>
      <c r="F52" s="345" t="s">
        <v>19</v>
      </c>
      <c r="G52" s="346"/>
      <c r="H52" s="387"/>
    </row>
    <row r="53" spans="1:9" ht="15" customHeight="1">
      <c r="A53" s="347" t="s">
        <v>123</v>
      </c>
      <c r="B53" s="366" t="s">
        <v>113</v>
      </c>
      <c r="C53" s="342" t="s">
        <v>196</v>
      </c>
      <c r="D53" s="367" t="s">
        <v>1</v>
      </c>
      <c r="E53" s="344" t="s">
        <v>136</v>
      </c>
      <c r="F53" s="368" t="s">
        <v>50</v>
      </c>
      <c r="G53" s="379"/>
      <c r="H53" s="387"/>
    </row>
    <row r="54" spans="1:9" ht="15" customHeight="1">
      <c r="A54" s="350" t="s">
        <v>116</v>
      </c>
      <c r="B54" s="366" t="s">
        <v>117</v>
      </c>
      <c r="C54" s="351" t="s">
        <v>196</v>
      </c>
      <c r="D54" s="352"/>
      <c r="E54" s="351" t="s">
        <v>134</v>
      </c>
      <c r="F54" s="389" t="s">
        <v>118</v>
      </c>
      <c r="G54" s="380"/>
      <c r="H54" s="388"/>
    </row>
    <row r="55" spans="1:9" ht="15" customHeight="1" thickBot="1">
      <c r="A55" s="369"/>
      <c r="B55" s="355"/>
      <c r="C55" s="356" t="s">
        <v>197</v>
      </c>
      <c r="D55" s="357" t="s">
        <v>119</v>
      </c>
      <c r="E55" s="356" t="s">
        <v>136</v>
      </c>
      <c r="F55" s="390"/>
      <c r="G55" s="358"/>
      <c r="H55" s="359"/>
      <c r="I55" s="360"/>
    </row>
    <row r="56" spans="1:9" ht="21" thickBot="1">
      <c r="C56" s="361"/>
      <c r="D56" s="362"/>
      <c r="E56" s="361"/>
      <c r="F56" s="361"/>
      <c r="H56" s="363"/>
    </row>
    <row r="57" spans="1:9" s="339" customFormat="1" ht="21.95" customHeight="1">
      <c r="A57" s="331" t="s">
        <v>105</v>
      </c>
      <c r="B57" s="381" t="s">
        <v>198</v>
      </c>
      <c r="C57" s="333" t="s">
        <v>82</v>
      </c>
      <c r="D57" s="334" t="s">
        <v>1</v>
      </c>
      <c r="E57" s="370" t="s">
        <v>127</v>
      </c>
      <c r="F57" s="336" t="s">
        <v>90</v>
      </c>
      <c r="G57" s="337" t="s">
        <v>106</v>
      </c>
      <c r="H57" s="386" t="s">
        <v>133</v>
      </c>
      <c r="I57" s="338"/>
    </row>
    <row r="58" spans="1:9" ht="15" customHeight="1">
      <c r="A58" s="340" t="s">
        <v>191</v>
      </c>
      <c r="B58" s="341" t="s">
        <v>109</v>
      </c>
      <c r="C58" s="344" t="s">
        <v>197</v>
      </c>
      <c r="D58" s="343" t="s">
        <v>1</v>
      </c>
      <c r="E58" s="342" t="s">
        <v>174</v>
      </c>
      <c r="F58" s="345" t="s">
        <v>201</v>
      </c>
      <c r="G58" s="346"/>
      <c r="H58" s="387"/>
    </row>
    <row r="59" spans="1:9" ht="15" customHeight="1">
      <c r="A59" s="347" t="s">
        <v>123</v>
      </c>
      <c r="B59" s="348" t="s">
        <v>113</v>
      </c>
      <c r="C59" s="342" t="s">
        <v>196</v>
      </c>
      <c r="D59" s="343" t="s">
        <v>1</v>
      </c>
      <c r="E59" s="344" t="s">
        <v>177</v>
      </c>
      <c r="F59" s="345" t="s">
        <v>41</v>
      </c>
      <c r="G59" s="379"/>
      <c r="H59" s="387"/>
    </row>
    <row r="60" spans="1:9" ht="15" customHeight="1">
      <c r="A60" s="350" t="s">
        <v>116</v>
      </c>
      <c r="B60" s="348" t="s">
        <v>117</v>
      </c>
      <c r="C60" s="371" t="s">
        <v>195</v>
      </c>
      <c r="D60" s="367"/>
      <c r="E60" s="351" t="s">
        <v>174</v>
      </c>
      <c r="F60" s="389" t="s">
        <v>19</v>
      </c>
      <c r="G60" s="380"/>
      <c r="H60" s="388"/>
    </row>
    <row r="61" spans="1:9" ht="15" customHeight="1" thickBot="1">
      <c r="A61" s="354"/>
      <c r="B61" s="355"/>
      <c r="C61" s="372" t="s">
        <v>196</v>
      </c>
      <c r="D61" s="357" t="s">
        <v>119</v>
      </c>
      <c r="E61" s="356" t="s">
        <v>177</v>
      </c>
      <c r="F61" s="390"/>
      <c r="G61" s="358"/>
      <c r="H61" s="359"/>
      <c r="I61" s="360"/>
    </row>
    <row r="62" spans="1:9" ht="21" thickBot="1">
      <c r="C62" s="361"/>
      <c r="D62" s="362"/>
      <c r="E62" s="361"/>
      <c r="F62" s="361"/>
      <c r="H62" s="363"/>
    </row>
    <row r="63" spans="1:9" s="339" customFormat="1" ht="21.95" customHeight="1">
      <c r="A63" s="331" t="s">
        <v>105</v>
      </c>
      <c r="B63" s="381" t="s">
        <v>198</v>
      </c>
      <c r="C63" s="335" t="s">
        <v>81</v>
      </c>
      <c r="D63" s="334" t="s">
        <v>1</v>
      </c>
      <c r="E63" s="333" t="s">
        <v>71</v>
      </c>
      <c r="F63" s="336" t="s">
        <v>90</v>
      </c>
      <c r="G63" s="365" t="s">
        <v>106</v>
      </c>
      <c r="H63" s="386" t="s">
        <v>133</v>
      </c>
      <c r="I63" s="338"/>
    </row>
    <row r="64" spans="1:9" ht="15" customHeight="1">
      <c r="A64" s="340" t="s">
        <v>191</v>
      </c>
      <c r="B64" s="341" t="s">
        <v>109</v>
      </c>
      <c r="C64" s="342" t="s">
        <v>180</v>
      </c>
      <c r="D64" s="343" t="s">
        <v>1</v>
      </c>
      <c r="E64" s="344" t="s">
        <v>186</v>
      </c>
      <c r="F64" s="345" t="s">
        <v>199</v>
      </c>
      <c r="G64" s="346"/>
      <c r="H64" s="387"/>
    </row>
    <row r="65" spans="1:9" ht="15" customHeight="1">
      <c r="A65" s="347" t="s">
        <v>123</v>
      </c>
      <c r="B65" s="366" t="s">
        <v>113</v>
      </c>
      <c r="C65" s="344" t="s">
        <v>183</v>
      </c>
      <c r="D65" s="367" t="s">
        <v>1</v>
      </c>
      <c r="E65" s="342" t="s">
        <v>188</v>
      </c>
      <c r="F65" s="368" t="s">
        <v>29</v>
      </c>
      <c r="G65" s="379"/>
      <c r="H65" s="387"/>
    </row>
    <row r="66" spans="1:9" ht="15" customHeight="1">
      <c r="A66" s="350" t="s">
        <v>116</v>
      </c>
      <c r="B66" s="366" t="s">
        <v>117</v>
      </c>
      <c r="C66" s="351" t="s">
        <v>180</v>
      </c>
      <c r="D66" s="352"/>
      <c r="E66" s="371" t="s">
        <v>186</v>
      </c>
      <c r="F66" s="389" t="s">
        <v>54</v>
      </c>
      <c r="G66" s="380"/>
      <c r="H66" s="388"/>
    </row>
    <row r="67" spans="1:9" ht="15" customHeight="1" thickBot="1">
      <c r="A67" s="369"/>
      <c r="B67" s="355"/>
      <c r="C67" s="356" t="s">
        <v>183</v>
      </c>
      <c r="D67" s="357" t="s">
        <v>119</v>
      </c>
      <c r="E67" s="372" t="s">
        <v>188</v>
      </c>
      <c r="F67" s="390"/>
      <c r="G67" s="358"/>
      <c r="H67" s="359"/>
      <c r="I67" s="360"/>
    </row>
    <row r="68" spans="1:9" ht="21" thickBot="1">
      <c r="C68" s="361"/>
      <c r="D68" s="362"/>
      <c r="E68" s="361"/>
      <c r="F68" s="361"/>
      <c r="H68" s="363"/>
    </row>
    <row r="69" spans="1:9" s="339" customFormat="1" ht="21.95" customHeight="1">
      <c r="A69" s="331" t="s">
        <v>105</v>
      </c>
      <c r="B69" s="381" t="s">
        <v>198</v>
      </c>
      <c r="C69" s="333" t="s">
        <v>82</v>
      </c>
      <c r="D69" s="334" t="s">
        <v>1</v>
      </c>
      <c r="E69" s="370" t="s">
        <v>127</v>
      </c>
      <c r="F69" s="336" t="s">
        <v>89</v>
      </c>
      <c r="G69" s="337" t="s">
        <v>106</v>
      </c>
      <c r="H69" s="386" t="s">
        <v>107</v>
      </c>
      <c r="I69" s="338"/>
    </row>
    <row r="70" spans="1:9" ht="15" customHeight="1">
      <c r="A70" s="340" t="s">
        <v>191</v>
      </c>
      <c r="B70" s="341" t="s">
        <v>109</v>
      </c>
      <c r="C70" s="342" t="s">
        <v>192</v>
      </c>
      <c r="D70" s="343" t="s">
        <v>1</v>
      </c>
      <c r="E70" s="344" t="s">
        <v>129</v>
      </c>
      <c r="F70" s="345" t="s">
        <v>126</v>
      </c>
      <c r="G70" s="346"/>
      <c r="H70" s="387"/>
    </row>
    <row r="71" spans="1:9" ht="15" customHeight="1">
      <c r="A71" s="347" t="s">
        <v>123</v>
      </c>
      <c r="B71" s="348" t="s">
        <v>113</v>
      </c>
      <c r="C71" s="342" t="s">
        <v>193</v>
      </c>
      <c r="D71" s="343" t="s">
        <v>1</v>
      </c>
      <c r="E71" s="344" t="s">
        <v>131</v>
      </c>
      <c r="F71" s="345" t="s">
        <v>61</v>
      </c>
      <c r="G71" s="379"/>
      <c r="H71" s="387"/>
    </row>
    <row r="72" spans="1:9" ht="15" customHeight="1">
      <c r="A72" s="350" t="s">
        <v>116</v>
      </c>
      <c r="B72" s="348" t="s">
        <v>117</v>
      </c>
      <c r="C72" s="351" t="s">
        <v>192</v>
      </c>
      <c r="D72" s="367"/>
      <c r="E72" s="351" t="s">
        <v>129</v>
      </c>
      <c r="F72" s="389" t="s">
        <v>118</v>
      </c>
      <c r="G72" s="380"/>
      <c r="H72" s="388"/>
    </row>
    <row r="73" spans="1:9" ht="15" customHeight="1" thickBot="1">
      <c r="A73" s="354"/>
      <c r="B73" s="355"/>
      <c r="C73" s="356" t="s">
        <v>194</v>
      </c>
      <c r="D73" s="357" t="s">
        <v>119</v>
      </c>
      <c r="E73" s="356" t="s">
        <v>131</v>
      </c>
      <c r="F73" s="390"/>
      <c r="G73" s="358"/>
      <c r="H73" s="359"/>
      <c r="I73" s="360"/>
    </row>
    <row r="74" spans="1:9" ht="21" thickBot="1">
      <c r="C74" s="361"/>
      <c r="D74" s="362"/>
      <c r="E74" s="361"/>
      <c r="F74" s="361"/>
      <c r="H74" s="363"/>
    </row>
    <row r="75" spans="1:9" s="339" customFormat="1" ht="21.95" customHeight="1">
      <c r="A75" s="331" t="s">
        <v>105</v>
      </c>
      <c r="B75" s="381" t="s">
        <v>198</v>
      </c>
      <c r="C75" s="335" t="s">
        <v>78</v>
      </c>
      <c r="D75" s="334" t="s">
        <v>1</v>
      </c>
      <c r="E75" s="333" t="s">
        <v>72</v>
      </c>
      <c r="F75" s="336" t="s">
        <v>89</v>
      </c>
      <c r="G75" s="365" t="s">
        <v>106</v>
      </c>
      <c r="H75" s="386" t="s">
        <v>107</v>
      </c>
      <c r="I75" s="338"/>
    </row>
    <row r="76" spans="1:9" ht="15" customHeight="1">
      <c r="A76" s="340" t="s">
        <v>191</v>
      </c>
      <c r="B76" s="341" t="s">
        <v>109</v>
      </c>
      <c r="C76" s="344" t="s">
        <v>163</v>
      </c>
      <c r="D76" s="343" t="s">
        <v>1</v>
      </c>
      <c r="E76" s="342" t="s">
        <v>155</v>
      </c>
      <c r="F76" s="345" t="s">
        <v>200</v>
      </c>
      <c r="G76" s="346"/>
      <c r="H76" s="387"/>
    </row>
    <row r="77" spans="1:9" ht="15" customHeight="1">
      <c r="A77" s="347" t="s">
        <v>123</v>
      </c>
      <c r="B77" s="366" t="s">
        <v>113</v>
      </c>
      <c r="C77" s="344" t="s">
        <v>165</v>
      </c>
      <c r="D77" s="367" t="s">
        <v>1</v>
      </c>
      <c r="E77" s="342" t="s">
        <v>151</v>
      </c>
      <c r="F77" s="368" t="s">
        <v>38</v>
      </c>
      <c r="G77" s="379"/>
      <c r="H77" s="387"/>
    </row>
    <row r="78" spans="1:9" ht="15" customHeight="1">
      <c r="A78" s="350" t="s">
        <v>116</v>
      </c>
      <c r="B78" s="366" t="s">
        <v>117</v>
      </c>
      <c r="C78" s="351" t="s">
        <v>166</v>
      </c>
      <c r="D78" s="352"/>
      <c r="E78" s="351" t="s">
        <v>155</v>
      </c>
      <c r="F78" s="389" t="s">
        <v>118</v>
      </c>
      <c r="G78" s="380"/>
      <c r="H78" s="388"/>
    </row>
    <row r="79" spans="1:9" ht="15" customHeight="1" thickBot="1">
      <c r="A79" s="369"/>
      <c r="B79" s="355"/>
      <c r="C79" s="356" t="s">
        <v>163</v>
      </c>
      <c r="D79" s="357" t="s">
        <v>119</v>
      </c>
      <c r="E79" s="356" t="s">
        <v>151</v>
      </c>
      <c r="F79" s="390"/>
      <c r="G79" s="358"/>
      <c r="H79" s="359"/>
      <c r="I79" s="360"/>
    </row>
  </sheetData>
  <dataConsolidate/>
  <mergeCells count="25">
    <mergeCell ref="H21:H24"/>
    <mergeCell ref="F24:F25"/>
    <mergeCell ref="F3:G3"/>
    <mergeCell ref="H9:H12"/>
    <mergeCell ref="F12:F13"/>
    <mergeCell ref="H15:H18"/>
    <mergeCell ref="F18:F19"/>
    <mergeCell ref="H27:H30"/>
    <mergeCell ref="F30:F31"/>
    <mergeCell ref="H33:H36"/>
    <mergeCell ref="F36:F37"/>
    <mergeCell ref="H39:H42"/>
    <mergeCell ref="F42:F43"/>
    <mergeCell ref="H45:H48"/>
    <mergeCell ref="F48:F49"/>
    <mergeCell ref="H51:H54"/>
    <mergeCell ref="F54:F55"/>
    <mergeCell ref="H57:H60"/>
    <mergeCell ref="F60:F61"/>
    <mergeCell ref="H63:H66"/>
    <mergeCell ref="F66:F67"/>
    <mergeCell ref="H69:H72"/>
    <mergeCell ref="F72:F73"/>
    <mergeCell ref="H75:H78"/>
    <mergeCell ref="F78:F79"/>
  </mergeCells>
  <conditionalFormatting sqref="F9">
    <cfRule type="notContainsBlanks" dxfId="13" priority="12" stopIfTrue="1">
      <formula>LEN(TRIM(F9))&gt;0</formula>
    </cfRule>
  </conditionalFormatting>
  <conditionalFormatting sqref="F15">
    <cfRule type="notContainsBlanks" dxfId="12" priority="11" stopIfTrue="1">
      <formula>LEN(TRIM(F15))&gt;0</formula>
    </cfRule>
  </conditionalFormatting>
  <conditionalFormatting sqref="F21">
    <cfRule type="notContainsBlanks" dxfId="11" priority="10" stopIfTrue="1">
      <formula>LEN(TRIM(F21))&gt;0</formula>
    </cfRule>
  </conditionalFormatting>
  <conditionalFormatting sqref="F27">
    <cfRule type="notContainsBlanks" dxfId="10" priority="9" stopIfTrue="1">
      <formula>LEN(TRIM(F27))&gt;0</formula>
    </cfRule>
  </conditionalFormatting>
  <conditionalFormatting sqref="F33">
    <cfRule type="notContainsBlanks" dxfId="9" priority="8" stopIfTrue="1">
      <formula>LEN(TRIM(F33))&gt;0</formula>
    </cfRule>
  </conditionalFormatting>
  <conditionalFormatting sqref="F39">
    <cfRule type="notContainsBlanks" dxfId="8" priority="7" stopIfTrue="1">
      <formula>LEN(TRIM(F39))&gt;0</formula>
    </cfRule>
  </conditionalFormatting>
  <conditionalFormatting sqref="F45">
    <cfRule type="notContainsBlanks" dxfId="7" priority="6" stopIfTrue="1">
      <formula>LEN(TRIM(F45))&gt;0</formula>
    </cfRule>
  </conditionalFormatting>
  <conditionalFormatting sqref="F51">
    <cfRule type="notContainsBlanks" dxfId="6" priority="5" stopIfTrue="1">
      <formula>LEN(TRIM(F51))&gt;0</formula>
    </cfRule>
  </conditionalFormatting>
  <conditionalFormatting sqref="F57">
    <cfRule type="notContainsBlanks" dxfId="5" priority="4" stopIfTrue="1">
      <formula>LEN(TRIM(F57))&gt;0</formula>
    </cfRule>
  </conditionalFormatting>
  <conditionalFormatting sqref="F63">
    <cfRule type="notContainsBlanks" dxfId="4" priority="3" stopIfTrue="1">
      <formula>LEN(TRIM(F63))&gt;0</formula>
    </cfRule>
  </conditionalFormatting>
  <conditionalFormatting sqref="F69">
    <cfRule type="notContainsBlanks" dxfId="3" priority="2" stopIfTrue="1">
      <formula>LEN(TRIM(F69))&gt;0</formula>
    </cfRule>
  </conditionalFormatting>
  <conditionalFormatting sqref="F75">
    <cfRule type="notContainsBlanks" dxfId="2" priority="1" stopIfTrue="1">
      <formula>LEN(TRIM(F75))&gt;0</formula>
    </cfRule>
  </conditionalFormatting>
  <pageMargins left="0.39370078740157483" right="0.39370078740157483" top="0.39370078740157483" bottom="0.39370078740157483" header="0.51181102362204722" footer="0.51181102362204722"/>
  <pageSetup scale="70" orientation="portrait" r:id="rId1"/>
  <headerFooter alignWithMargins="0">
    <oddHeader>&amp;F</oddHeader>
    <oddFooter>&amp;A&amp;RPágina &amp;P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ligas</xm:f>
          </x14:formula1>
          <xm:sqref>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E57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E65593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E131129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E196665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E262201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E327737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E393273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E458809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E524345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E589881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E655417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E720953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E786489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E852025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E917561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E983097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E63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WVM63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E69 JA69 SW69 ACS69 AMO69 AWK69 BGG69 BQC69 BZY69 CJU69 CTQ69 DDM69 DNI69 DXE69 EHA69 EQW69 FAS69 FKO69 FUK69 GEG69 GOC69 GXY69 HHU69 HRQ69 IBM69 ILI69 IVE69 JFA69 JOW69 JYS69 KIO69 KSK69 LCG69 LMC69 LVY69 MFU69 MPQ69 MZM69 NJI69 NTE69 ODA69 OMW69 OWS69 PGO69 PQK69 QAG69 QKC69 QTY69 RDU69 RNQ69 RXM69 SHI69 SRE69 TBA69 TKW69 TUS69 UEO69 UOK69 UYG69 VIC69 VRY69 WBU69 WLQ69 WVM69 E65605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E131141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E196677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E262213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E327749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E393285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E458821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E524357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E589893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E655429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E720965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E786501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E852037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E917573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E983109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E75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E65611 JA65611 SW65611 ACS65611 AMO65611 AWK65611 BGG65611 BQC65611 BZY65611 CJU65611 CTQ65611 DDM65611 DNI65611 DXE65611 EHA65611 EQW65611 FAS65611 FKO65611 FUK65611 GEG65611 GOC65611 GXY65611 HHU65611 HRQ65611 IBM65611 ILI65611 IVE65611 JFA65611 JOW65611 JYS65611 KIO65611 KSK65611 LCG65611 LMC65611 LVY65611 MFU65611 MPQ65611 MZM65611 NJI65611 NTE65611 ODA65611 OMW65611 OWS65611 PGO65611 PQK65611 QAG65611 QKC65611 QTY65611 RDU65611 RNQ65611 RXM65611 SHI65611 SRE65611 TBA65611 TKW65611 TUS65611 UEO65611 UOK65611 UYG65611 VIC65611 VRY65611 WBU65611 WLQ65611 WVM65611 E131147 JA131147 SW131147 ACS131147 AMO131147 AWK131147 BGG131147 BQC131147 BZY131147 CJU131147 CTQ131147 DDM131147 DNI131147 DXE131147 EHA131147 EQW131147 FAS131147 FKO131147 FUK131147 GEG131147 GOC131147 GXY131147 HHU131147 HRQ131147 IBM131147 ILI131147 IVE131147 JFA131147 JOW131147 JYS131147 KIO131147 KSK131147 LCG131147 LMC131147 LVY131147 MFU131147 MPQ131147 MZM131147 NJI131147 NTE131147 ODA131147 OMW131147 OWS131147 PGO131147 PQK131147 QAG131147 QKC131147 QTY131147 RDU131147 RNQ131147 RXM131147 SHI131147 SRE131147 TBA131147 TKW131147 TUS131147 UEO131147 UOK131147 UYG131147 VIC131147 VRY131147 WBU131147 WLQ131147 WVM131147 E196683 JA196683 SW196683 ACS196683 AMO196683 AWK196683 BGG196683 BQC196683 BZY196683 CJU196683 CTQ196683 DDM196683 DNI196683 DXE196683 EHA196683 EQW196683 FAS196683 FKO196683 FUK196683 GEG196683 GOC196683 GXY196683 HHU196683 HRQ196683 IBM196683 ILI196683 IVE196683 JFA196683 JOW196683 JYS196683 KIO196683 KSK196683 LCG196683 LMC196683 LVY196683 MFU196683 MPQ196683 MZM196683 NJI196683 NTE196683 ODA196683 OMW196683 OWS196683 PGO196683 PQK196683 QAG196683 QKC196683 QTY196683 RDU196683 RNQ196683 RXM196683 SHI196683 SRE196683 TBA196683 TKW196683 TUS196683 UEO196683 UOK196683 UYG196683 VIC196683 VRY196683 WBU196683 WLQ196683 WVM196683 E262219 JA262219 SW262219 ACS262219 AMO262219 AWK262219 BGG262219 BQC262219 BZY262219 CJU262219 CTQ262219 DDM262219 DNI262219 DXE262219 EHA262219 EQW262219 FAS262219 FKO262219 FUK262219 GEG262219 GOC262219 GXY262219 HHU262219 HRQ262219 IBM262219 ILI262219 IVE262219 JFA262219 JOW262219 JYS262219 KIO262219 KSK262219 LCG262219 LMC262219 LVY262219 MFU262219 MPQ262219 MZM262219 NJI262219 NTE262219 ODA262219 OMW262219 OWS262219 PGO262219 PQK262219 QAG262219 QKC262219 QTY262219 RDU262219 RNQ262219 RXM262219 SHI262219 SRE262219 TBA262219 TKW262219 TUS262219 UEO262219 UOK262219 UYG262219 VIC262219 VRY262219 WBU262219 WLQ262219 WVM262219 E327755 JA327755 SW327755 ACS327755 AMO327755 AWK327755 BGG327755 BQC327755 BZY327755 CJU327755 CTQ327755 DDM327755 DNI327755 DXE327755 EHA327755 EQW327755 FAS327755 FKO327755 FUK327755 GEG327755 GOC327755 GXY327755 HHU327755 HRQ327755 IBM327755 ILI327755 IVE327755 JFA327755 JOW327755 JYS327755 KIO327755 KSK327755 LCG327755 LMC327755 LVY327755 MFU327755 MPQ327755 MZM327755 NJI327755 NTE327755 ODA327755 OMW327755 OWS327755 PGO327755 PQK327755 QAG327755 QKC327755 QTY327755 RDU327755 RNQ327755 RXM327755 SHI327755 SRE327755 TBA327755 TKW327755 TUS327755 UEO327755 UOK327755 UYG327755 VIC327755 VRY327755 WBU327755 WLQ327755 WVM327755 E393291 JA393291 SW393291 ACS393291 AMO393291 AWK393291 BGG393291 BQC393291 BZY393291 CJU393291 CTQ393291 DDM393291 DNI393291 DXE393291 EHA393291 EQW393291 FAS393291 FKO393291 FUK393291 GEG393291 GOC393291 GXY393291 HHU393291 HRQ393291 IBM393291 ILI393291 IVE393291 JFA393291 JOW393291 JYS393291 KIO393291 KSK393291 LCG393291 LMC393291 LVY393291 MFU393291 MPQ393291 MZM393291 NJI393291 NTE393291 ODA393291 OMW393291 OWS393291 PGO393291 PQK393291 QAG393291 QKC393291 QTY393291 RDU393291 RNQ393291 RXM393291 SHI393291 SRE393291 TBA393291 TKW393291 TUS393291 UEO393291 UOK393291 UYG393291 VIC393291 VRY393291 WBU393291 WLQ393291 WVM393291 E458827 JA458827 SW458827 ACS458827 AMO458827 AWK458827 BGG458827 BQC458827 BZY458827 CJU458827 CTQ458827 DDM458827 DNI458827 DXE458827 EHA458827 EQW458827 FAS458827 FKO458827 FUK458827 GEG458827 GOC458827 GXY458827 HHU458827 HRQ458827 IBM458827 ILI458827 IVE458827 JFA458827 JOW458827 JYS458827 KIO458827 KSK458827 LCG458827 LMC458827 LVY458827 MFU458827 MPQ458827 MZM458827 NJI458827 NTE458827 ODA458827 OMW458827 OWS458827 PGO458827 PQK458827 QAG458827 QKC458827 QTY458827 RDU458827 RNQ458827 RXM458827 SHI458827 SRE458827 TBA458827 TKW458827 TUS458827 UEO458827 UOK458827 UYG458827 VIC458827 VRY458827 WBU458827 WLQ458827 WVM458827 E524363 JA524363 SW524363 ACS524363 AMO524363 AWK524363 BGG524363 BQC524363 BZY524363 CJU524363 CTQ524363 DDM524363 DNI524363 DXE524363 EHA524363 EQW524363 FAS524363 FKO524363 FUK524363 GEG524363 GOC524363 GXY524363 HHU524363 HRQ524363 IBM524363 ILI524363 IVE524363 JFA524363 JOW524363 JYS524363 KIO524363 KSK524363 LCG524363 LMC524363 LVY524363 MFU524363 MPQ524363 MZM524363 NJI524363 NTE524363 ODA524363 OMW524363 OWS524363 PGO524363 PQK524363 QAG524363 QKC524363 QTY524363 RDU524363 RNQ524363 RXM524363 SHI524363 SRE524363 TBA524363 TKW524363 TUS524363 UEO524363 UOK524363 UYG524363 VIC524363 VRY524363 WBU524363 WLQ524363 WVM524363 E589899 JA589899 SW589899 ACS589899 AMO589899 AWK589899 BGG589899 BQC589899 BZY589899 CJU589899 CTQ589899 DDM589899 DNI589899 DXE589899 EHA589899 EQW589899 FAS589899 FKO589899 FUK589899 GEG589899 GOC589899 GXY589899 HHU589899 HRQ589899 IBM589899 ILI589899 IVE589899 JFA589899 JOW589899 JYS589899 KIO589899 KSK589899 LCG589899 LMC589899 LVY589899 MFU589899 MPQ589899 MZM589899 NJI589899 NTE589899 ODA589899 OMW589899 OWS589899 PGO589899 PQK589899 QAG589899 QKC589899 QTY589899 RDU589899 RNQ589899 RXM589899 SHI589899 SRE589899 TBA589899 TKW589899 TUS589899 UEO589899 UOK589899 UYG589899 VIC589899 VRY589899 WBU589899 WLQ589899 WVM589899 E655435 JA655435 SW655435 ACS655435 AMO655435 AWK655435 BGG655435 BQC655435 BZY655435 CJU655435 CTQ655435 DDM655435 DNI655435 DXE655435 EHA655435 EQW655435 FAS655435 FKO655435 FUK655435 GEG655435 GOC655435 GXY655435 HHU655435 HRQ655435 IBM655435 ILI655435 IVE655435 JFA655435 JOW655435 JYS655435 KIO655435 KSK655435 LCG655435 LMC655435 LVY655435 MFU655435 MPQ655435 MZM655435 NJI655435 NTE655435 ODA655435 OMW655435 OWS655435 PGO655435 PQK655435 QAG655435 QKC655435 QTY655435 RDU655435 RNQ655435 RXM655435 SHI655435 SRE655435 TBA655435 TKW655435 TUS655435 UEO655435 UOK655435 UYG655435 VIC655435 VRY655435 WBU655435 WLQ655435 WVM655435 E720971 JA720971 SW720971 ACS720971 AMO720971 AWK720971 BGG720971 BQC720971 BZY720971 CJU720971 CTQ720971 DDM720971 DNI720971 DXE720971 EHA720971 EQW720971 FAS720971 FKO720971 FUK720971 GEG720971 GOC720971 GXY720971 HHU720971 HRQ720971 IBM720971 ILI720971 IVE720971 JFA720971 JOW720971 JYS720971 KIO720971 KSK720971 LCG720971 LMC720971 LVY720971 MFU720971 MPQ720971 MZM720971 NJI720971 NTE720971 ODA720971 OMW720971 OWS720971 PGO720971 PQK720971 QAG720971 QKC720971 QTY720971 RDU720971 RNQ720971 RXM720971 SHI720971 SRE720971 TBA720971 TKW720971 TUS720971 UEO720971 UOK720971 UYG720971 VIC720971 VRY720971 WBU720971 WLQ720971 WVM720971 E786507 JA786507 SW786507 ACS786507 AMO786507 AWK786507 BGG786507 BQC786507 BZY786507 CJU786507 CTQ786507 DDM786507 DNI786507 DXE786507 EHA786507 EQW786507 FAS786507 FKO786507 FUK786507 GEG786507 GOC786507 GXY786507 HHU786507 HRQ786507 IBM786507 ILI786507 IVE786507 JFA786507 JOW786507 JYS786507 KIO786507 KSK786507 LCG786507 LMC786507 LVY786507 MFU786507 MPQ786507 MZM786507 NJI786507 NTE786507 ODA786507 OMW786507 OWS786507 PGO786507 PQK786507 QAG786507 QKC786507 QTY786507 RDU786507 RNQ786507 RXM786507 SHI786507 SRE786507 TBA786507 TKW786507 TUS786507 UEO786507 UOK786507 UYG786507 VIC786507 VRY786507 WBU786507 WLQ786507 WVM786507 E852043 JA852043 SW852043 ACS852043 AMO852043 AWK852043 BGG852043 BQC852043 BZY852043 CJU852043 CTQ852043 DDM852043 DNI852043 DXE852043 EHA852043 EQW852043 FAS852043 FKO852043 FUK852043 GEG852043 GOC852043 GXY852043 HHU852043 HRQ852043 IBM852043 ILI852043 IVE852043 JFA852043 JOW852043 JYS852043 KIO852043 KSK852043 LCG852043 LMC852043 LVY852043 MFU852043 MPQ852043 MZM852043 NJI852043 NTE852043 ODA852043 OMW852043 OWS852043 PGO852043 PQK852043 QAG852043 QKC852043 QTY852043 RDU852043 RNQ852043 RXM852043 SHI852043 SRE852043 TBA852043 TKW852043 TUS852043 UEO852043 UOK852043 UYG852043 VIC852043 VRY852043 WBU852043 WLQ852043 WVM852043 E917579 JA917579 SW917579 ACS917579 AMO917579 AWK917579 BGG917579 BQC917579 BZY917579 CJU917579 CTQ917579 DDM917579 DNI917579 DXE917579 EHA917579 EQW917579 FAS917579 FKO917579 FUK917579 GEG917579 GOC917579 GXY917579 HHU917579 HRQ917579 IBM917579 ILI917579 IVE917579 JFA917579 JOW917579 JYS917579 KIO917579 KSK917579 LCG917579 LMC917579 LVY917579 MFU917579 MPQ917579 MZM917579 NJI917579 NTE917579 ODA917579 OMW917579 OWS917579 PGO917579 PQK917579 QAG917579 QKC917579 QTY917579 RDU917579 RNQ917579 RXM917579 SHI917579 SRE917579 TBA917579 TKW917579 TUS917579 UEO917579 UOK917579 UYG917579 VIC917579 VRY917579 WBU917579 WLQ917579 WVM917579 E983115 JA983115 SW983115 ACS983115 AMO983115 AWK983115 BGG983115 BQC983115 BZY983115 CJU983115 CTQ983115 DDM983115 DNI983115 DXE983115 EHA983115 EQW983115 FAS983115 FKO983115 FUK983115 GEG983115 GOC983115 GXY983115 HHU983115 HRQ983115 IBM983115 ILI983115 IVE983115 JFA983115 JOW983115 JYS983115 KIO983115 KSK983115 LCG983115 LMC983115 LVY983115 MFU983115 MPQ983115 MZM983115 NJI983115 NTE983115 ODA983115 OMW983115 OWS983115 PGO983115 PQK983115 QAG983115 QKC983115 QTY983115 RDU983115 RNQ983115 RXM983115 SHI983115 SRE983115 TBA983115 TKW983115 TUS983115 UEO983115 UOK983115 UYG983115 VIC983115 VRY983115 WBU983115 WLQ983115 WVM983115 C75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C65611 IY65611 SU65611 ACQ65611 AMM65611 AWI65611 BGE65611 BQA65611 BZW65611 CJS65611 CTO65611 DDK65611 DNG65611 DXC65611 EGY65611 EQU65611 FAQ65611 FKM65611 FUI65611 GEE65611 GOA65611 GXW65611 HHS65611 HRO65611 IBK65611 ILG65611 IVC65611 JEY65611 JOU65611 JYQ65611 KIM65611 KSI65611 LCE65611 LMA65611 LVW65611 MFS65611 MPO65611 MZK65611 NJG65611 NTC65611 OCY65611 OMU65611 OWQ65611 PGM65611 PQI65611 QAE65611 QKA65611 QTW65611 RDS65611 RNO65611 RXK65611 SHG65611 SRC65611 TAY65611 TKU65611 TUQ65611 UEM65611 UOI65611 UYE65611 VIA65611 VRW65611 WBS65611 WLO65611 WVK65611 C131147 IY131147 SU131147 ACQ131147 AMM131147 AWI131147 BGE131147 BQA131147 BZW131147 CJS131147 CTO131147 DDK131147 DNG131147 DXC131147 EGY131147 EQU131147 FAQ131147 FKM131147 FUI131147 GEE131147 GOA131147 GXW131147 HHS131147 HRO131147 IBK131147 ILG131147 IVC131147 JEY131147 JOU131147 JYQ131147 KIM131147 KSI131147 LCE131147 LMA131147 LVW131147 MFS131147 MPO131147 MZK131147 NJG131147 NTC131147 OCY131147 OMU131147 OWQ131147 PGM131147 PQI131147 QAE131147 QKA131147 QTW131147 RDS131147 RNO131147 RXK131147 SHG131147 SRC131147 TAY131147 TKU131147 TUQ131147 UEM131147 UOI131147 UYE131147 VIA131147 VRW131147 WBS131147 WLO131147 WVK131147 C196683 IY196683 SU196683 ACQ196683 AMM196683 AWI196683 BGE196683 BQA196683 BZW196683 CJS196683 CTO196683 DDK196683 DNG196683 DXC196683 EGY196683 EQU196683 FAQ196683 FKM196683 FUI196683 GEE196683 GOA196683 GXW196683 HHS196683 HRO196683 IBK196683 ILG196683 IVC196683 JEY196683 JOU196683 JYQ196683 KIM196683 KSI196683 LCE196683 LMA196683 LVW196683 MFS196683 MPO196683 MZK196683 NJG196683 NTC196683 OCY196683 OMU196683 OWQ196683 PGM196683 PQI196683 QAE196683 QKA196683 QTW196683 RDS196683 RNO196683 RXK196683 SHG196683 SRC196683 TAY196683 TKU196683 TUQ196683 UEM196683 UOI196683 UYE196683 VIA196683 VRW196683 WBS196683 WLO196683 WVK196683 C262219 IY262219 SU262219 ACQ262219 AMM262219 AWI262219 BGE262219 BQA262219 BZW262219 CJS262219 CTO262219 DDK262219 DNG262219 DXC262219 EGY262219 EQU262219 FAQ262219 FKM262219 FUI262219 GEE262219 GOA262219 GXW262219 HHS262219 HRO262219 IBK262219 ILG262219 IVC262219 JEY262219 JOU262219 JYQ262219 KIM262219 KSI262219 LCE262219 LMA262219 LVW262219 MFS262219 MPO262219 MZK262219 NJG262219 NTC262219 OCY262219 OMU262219 OWQ262219 PGM262219 PQI262219 QAE262219 QKA262219 QTW262219 RDS262219 RNO262219 RXK262219 SHG262219 SRC262219 TAY262219 TKU262219 TUQ262219 UEM262219 UOI262219 UYE262219 VIA262219 VRW262219 WBS262219 WLO262219 WVK262219 C327755 IY327755 SU327755 ACQ327755 AMM327755 AWI327755 BGE327755 BQA327755 BZW327755 CJS327755 CTO327755 DDK327755 DNG327755 DXC327755 EGY327755 EQU327755 FAQ327755 FKM327755 FUI327755 GEE327755 GOA327755 GXW327755 HHS327755 HRO327755 IBK327755 ILG327755 IVC327755 JEY327755 JOU327755 JYQ327755 KIM327755 KSI327755 LCE327755 LMA327755 LVW327755 MFS327755 MPO327755 MZK327755 NJG327755 NTC327755 OCY327755 OMU327755 OWQ327755 PGM327755 PQI327755 QAE327755 QKA327755 QTW327755 RDS327755 RNO327755 RXK327755 SHG327755 SRC327755 TAY327755 TKU327755 TUQ327755 UEM327755 UOI327755 UYE327755 VIA327755 VRW327755 WBS327755 WLO327755 WVK327755 C393291 IY393291 SU393291 ACQ393291 AMM393291 AWI393291 BGE393291 BQA393291 BZW393291 CJS393291 CTO393291 DDK393291 DNG393291 DXC393291 EGY393291 EQU393291 FAQ393291 FKM393291 FUI393291 GEE393291 GOA393291 GXW393291 HHS393291 HRO393291 IBK393291 ILG393291 IVC393291 JEY393291 JOU393291 JYQ393291 KIM393291 KSI393291 LCE393291 LMA393291 LVW393291 MFS393291 MPO393291 MZK393291 NJG393291 NTC393291 OCY393291 OMU393291 OWQ393291 PGM393291 PQI393291 QAE393291 QKA393291 QTW393291 RDS393291 RNO393291 RXK393291 SHG393291 SRC393291 TAY393291 TKU393291 TUQ393291 UEM393291 UOI393291 UYE393291 VIA393291 VRW393291 WBS393291 WLO393291 WVK393291 C458827 IY458827 SU458827 ACQ458827 AMM458827 AWI458827 BGE458827 BQA458827 BZW458827 CJS458827 CTO458827 DDK458827 DNG458827 DXC458827 EGY458827 EQU458827 FAQ458827 FKM458827 FUI458827 GEE458827 GOA458827 GXW458827 HHS458827 HRO458827 IBK458827 ILG458827 IVC458827 JEY458827 JOU458827 JYQ458827 KIM458827 KSI458827 LCE458827 LMA458827 LVW458827 MFS458827 MPO458827 MZK458827 NJG458827 NTC458827 OCY458827 OMU458827 OWQ458827 PGM458827 PQI458827 QAE458827 QKA458827 QTW458827 RDS458827 RNO458827 RXK458827 SHG458827 SRC458827 TAY458827 TKU458827 TUQ458827 UEM458827 UOI458827 UYE458827 VIA458827 VRW458827 WBS458827 WLO458827 WVK458827 C524363 IY524363 SU524363 ACQ524363 AMM524363 AWI524363 BGE524363 BQA524363 BZW524363 CJS524363 CTO524363 DDK524363 DNG524363 DXC524363 EGY524363 EQU524363 FAQ524363 FKM524363 FUI524363 GEE524363 GOA524363 GXW524363 HHS524363 HRO524363 IBK524363 ILG524363 IVC524363 JEY524363 JOU524363 JYQ524363 KIM524363 KSI524363 LCE524363 LMA524363 LVW524363 MFS524363 MPO524363 MZK524363 NJG524363 NTC524363 OCY524363 OMU524363 OWQ524363 PGM524363 PQI524363 QAE524363 QKA524363 QTW524363 RDS524363 RNO524363 RXK524363 SHG524363 SRC524363 TAY524363 TKU524363 TUQ524363 UEM524363 UOI524363 UYE524363 VIA524363 VRW524363 WBS524363 WLO524363 WVK524363 C589899 IY589899 SU589899 ACQ589899 AMM589899 AWI589899 BGE589899 BQA589899 BZW589899 CJS589899 CTO589899 DDK589899 DNG589899 DXC589899 EGY589899 EQU589899 FAQ589899 FKM589899 FUI589899 GEE589899 GOA589899 GXW589899 HHS589899 HRO589899 IBK589899 ILG589899 IVC589899 JEY589899 JOU589899 JYQ589899 KIM589899 KSI589899 LCE589899 LMA589899 LVW589899 MFS589899 MPO589899 MZK589899 NJG589899 NTC589899 OCY589899 OMU589899 OWQ589899 PGM589899 PQI589899 QAE589899 QKA589899 QTW589899 RDS589899 RNO589899 RXK589899 SHG589899 SRC589899 TAY589899 TKU589899 TUQ589899 UEM589899 UOI589899 UYE589899 VIA589899 VRW589899 WBS589899 WLO589899 WVK589899 C655435 IY655435 SU655435 ACQ655435 AMM655435 AWI655435 BGE655435 BQA655435 BZW655435 CJS655435 CTO655435 DDK655435 DNG655435 DXC655435 EGY655435 EQU655435 FAQ655435 FKM655435 FUI655435 GEE655435 GOA655435 GXW655435 HHS655435 HRO655435 IBK655435 ILG655435 IVC655435 JEY655435 JOU655435 JYQ655435 KIM655435 KSI655435 LCE655435 LMA655435 LVW655435 MFS655435 MPO655435 MZK655435 NJG655435 NTC655435 OCY655435 OMU655435 OWQ655435 PGM655435 PQI655435 QAE655435 QKA655435 QTW655435 RDS655435 RNO655435 RXK655435 SHG655435 SRC655435 TAY655435 TKU655435 TUQ655435 UEM655435 UOI655435 UYE655435 VIA655435 VRW655435 WBS655435 WLO655435 WVK655435 C720971 IY720971 SU720971 ACQ720971 AMM720971 AWI720971 BGE720971 BQA720971 BZW720971 CJS720971 CTO720971 DDK720971 DNG720971 DXC720971 EGY720971 EQU720971 FAQ720971 FKM720971 FUI720971 GEE720971 GOA720971 GXW720971 HHS720971 HRO720971 IBK720971 ILG720971 IVC720971 JEY720971 JOU720971 JYQ720971 KIM720971 KSI720971 LCE720971 LMA720971 LVW720971 MFS720971 MPO720971 MZK720971 NJG720971 NTC720971 OCY720971 OMU720971 OWQ720971 PGM720971 PQI720971 QAE720971 QKA720971 QTW720971 RDS720971 RNO720971 RXK720971 SHG720971 SRC720971 TAY720971 TKU720971 TUQ720971 UEM720971 UOI720971 UYE720971 VIA720971 VRW720971 WBS720971 WLO720971 WVK720971 C786507 IY786507 SU786507 ACQ786507 AMM786507 AWI786507 BGE786507 BQA786507 BZW786507 CJS786507 CTO786507 DDK786507 DNG786507 DXC786507 EGY786507 EQU786507 FAQ786507 FKM786507 FUI786507 GEE786507 GOA786507 GXW786507 HHS786507 HRO786507 IBK786507 ILG786507 IVC786507 JEY786507 JOU786507 JYQ786507 KIM786507 KSI786507 LCE786507 LMA786507 LVW786507 MFS786507 MPO786507 MZK786507 NJG786507 NTC786507 OCY786507 OMU786507 OWQ786507 PGM786507 PQI786507 QAE786507 QKA786507 QTW786507 RDS786507 RNO786507 RXK786507 SHG786507 SRC786507 TAY786507 TKU786507 TUQ786507 UEM786507 UOI786507 UYE786507 VIA786507 VRW786507 WBS786507 WLO786507 WVK786507 C852043 IY852043 SU852043 ACQ852043 AMM852043 AWI852043 BGE852043 BQA852043 BZW852043 CJS852043 CTO852043 DDK852043 DNG852043 DXC852043 EGY852043 EQU852043 FAQ852043 FKM852043 FUI852043 GEE852043 GOA852043 GXW852043 HHS852043 HRO852043 IBK852043 ILG852043 IVC852043 JEY852043 JOU852043 JYQ852043 KIM852043 KSI852043 LCE852043 LMA852043 LVW852043 MFS852043 MPO852043 MZK852043 NJG852043 NTC852043 OCY852043 OMU852043 OWQ852043 PGM852043 PQI852043 QAE852043 QKA852043 QTW852043 RDS852043 RNO852043 RXK852043 SHG852043 SRC852043 TAY852043 TKU852043 TUQ852043 UEM852043 UOI852043 UYE852043 VIA852043 VRW852043 WBS852043 WLO852043 WVK852043 C917579 IY917579 SU917579 ACQ917579 AMM917579 AWI917579 BGE917579 BQA917579 BZW917579 CJS917579 CTO917579 DDK917579 DNG917579 DXC917579 EGY917579 EQU917579 FAQ917579 FKM917579 FUI917579 GEE917579 GOA917579 GXW917579 HHS917579 HRO917579 IBK917579 ILG917579 IVC917579 JEY917579 JOU917579 JYQ917579 KIM917579 KSI917579 LCE917579 LMA917579 LVW917579 MFS917579 MPO917579 MZK917579 NJG917579 NTC917579 OCY917579 OMU917579 OWQ917579 PGM917579 PQI917579 QAE917579 QKA917579 QTW917579 RDS917579 RNO917579 RXK917579 SHG917579 SRC917579 TAY917579 TKU917579 TUQ917579 UEM917579 UOI917579 UYE917579 VIA917579 VRW917579 WBS917579 WLO917579 WVK917579 C983115 IY983115 SU983115 ACQ983115 AMM983115 AWI983115 BGE983115 BQA983115 BZW983115 CJS983115 CTO983115 DDK983115 DNG983115 DXC983115 EGY983115 EQU983115 FAQ983115 FKM983115 FUI983115 GEE983115 GOA983115 GXW983115 HHS983115 HRO983115 IBK983115 ILG983115 IVC983115 JEY983115 JOU983115 JYQ983115 KIM983115 KSI983115 LCE983115 LMA983115 LVW983115 MFS983115 MPO983115 MZK983115 NJG983115 NTC983115 OCY983115 OMU983115 OWQ983115 PGM983115 PQI983115 QAE983115 QKA983115 QTW983115 RDS983115 RNO983115 RXK983115 SHG983115 SRC983115 TAY983115 TKU983115 TUQ983115 UEM983115 UOI983115 UYE983115 VIA983115 VRW983115 WBS983115 WLO983115 WVK983115</xm:sqref>
        </x14:dataValidation>
        <x14:dataValidation type="list" allowBlank="1" showInputMessage="1" showErrorMessage="1">
          <x14:formula1>
            <xm:f>GRUPO</xm:f>
          </x14:formula1>
          <xm: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A65581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A131117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A196653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A262189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A327725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A393261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A458797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A524333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A589869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A655405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A720941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A786477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A852013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A917549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A983085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A51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A63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A69 IW69 SS69 ACO69 AMK69 AWG69 BGC69 BPY69 BZU69 CJQ69 CTM69 DDI69 DNE69 DXA69 EGW69 EQS69 FAO69 FKK69 FUG69 GEC69 GNY69 GXU69 HHQ69 HRM69 IBI69 ILE69 IVA69 JEW69 JOS69 JYO69 KIK69 KSG69 LCC69 LLY69 LVU69 MFQ69 MPM69 MZI69 NJE69 NTA69 OCW69 OMS69 OWO69 PGK69 PQG69 QAC69 QJY69 QTU69 RDQ69 RNM69 RXI69 SHE69 SRA69 TAW69 TKS69 TUO69 UEK69 UOG69 UYC69 VHY69 VRU69 WBQ69 WLM69 WVI69 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A75 IW75 SS75 ACO75 AMK75 AWG75 BGC75 BPY75 BZU75 CJQ75 CTM75 DDI75 DNE75 DXA75 EGW75 EQS75 FAO75 FKK75 FUG75 GEC75 GNY75 GXU75 HHQ75 HRM75 IBI75 ILE75 IVA75 JEW75 JOS75 JYO75 KIK75 KSG75 LCC75 LLY75 LVU75 MFQ75 MPM75 MZI75 NJE75 NTA75 OCW75 OMS75 OWO75 PGK75 PQG75 QAC75 QJY75 QTU75 RDQ75 RNM75 RXI75 SHE75 SRA75 TAW75 TKS75 TUO75 UEK75 UOG75 UYC75 VHY75 VRU75 WBQ75 WLM75 WVI75 A65611 IW65611 SS65611 ACO65611 AMK65611 AWG65611 BGC65611 BPY65611 BZU65611 CJQ65611 CTM65611 DDI65611 DNE65611 DXA65611 EGW65611 EQS65611 FAO65611 FKK65611 FUG65611 GEC65611 GNY65611 GXU65611 HHQ65611 HRM65611 IBI65611 ILE65611 IVA65611 JEW65611 JOS65611 JYO65611 KIK65611 KSG65611 LCC65611 LLY65611 LVU65611 MFQ65611 MPM65611 MZI65611 NJE65611 NTA65611 OCW65611 OMS65611 OWO65611 PGK65611 PQG65611 QAC65611 QJY65611 QTU65611 RDQ65611 RNM65611 RXI65611 SHE65611 SRA65611 TAW65611 TKS65611 TUO65611 UEK65611 UOG65611 UYC65611 VHY65611 VRU65611 WBQ65611 WLM65611 WVI65611 A131147 IW131147 SS131147 ACO131147 AMK131147 AWG131147 BGC131147 BPY131147 BZU131147 CJQ131147 CTM131147 DDI131147 DNE131147 DXA131147 EGW131147 EQS131147 FAO131147 FKK131147 FUG131147 GEC131147 GNY131147 GXU131147 HHQ131147 HRM131147 IBI131147 ILE131147 IVA131147 JEW131147 JOS131147 JYO131147 KIK131147 KSG131147 LCC131147 LLY131147 LVU131147 MFQ131147 MPM131147 MZI131147 NJE131147 NTA131147 OCW131147 OMS131147 OWO131147 PGK131147 PQG131147 QAC131147 QJY131147 QTU131147 RDQ131147 RNM131147 RXI131147 SHE131147 SRA131147 TAW131147 TKS131147 TUO131147 UEK131147 UOG131147 UYC131147 VHY131147 VRU131147 WBQ131147 WLM131147 WVI131147 A196683 IW196683 SS196683 ACO196683 AMK196683 AWG196683 BGC196683 BPY196683 BZU196683 CJQ196683 CTM196683 DDI196683 DNE196683 DXA196683 EGW196683 EQS196683 FAO196683 FKK196683 FUG196683 GEC196683 GNY196683 GXU196683 HHQ196683 HRM196683 IBI196683 ILE196683 IVA196683 JEW196683 JOS196683 JYO196683 KIK196683 KSG196683 LCC196683 LLY196683 LVU196683 MFQ196683 MPM196683 MZI196683 NJE196683 NTA196683 OCW196683 OMS196683 OWO196683 PGK196683 PQG196683 QAC196683 QJY196683 QTU196683 RDQ196683 RNM196683 RXI196683 SHE196683 SRA196683 TAW196683 TKS196683 TUO196683 UEK196683 UOG196683 UYC196683 VHY196683 VRU196683 WBQ196683 WLM196683 WVI196683 A262219 IW262219 SS262219 ACO262219 AMK262219 AWG262219 BGC262219 BPY262219 BZU262219 CJQ262219 CTM262219 DDI262219 DNE262219 DXA262219 EGW262219 EQS262219 FAO262219 FKK262219 FUG262219 GEC262219 GNY262219 GXU262219 HHQ262219 HRM262219 IBI262219 ILE262219 IVA262219 JEW262219 JOS262219 JYO262219 KIK262219 KSG262219 LCC262219 LLY262219 LVU262219 MFQ262219 MPM262219 MZI262219 NJE262219 NTA262219 OCW262219 OMS262219 OWO262219 PGK262219 PQG262219 QAC262219 QJY262219 QTU262219 RDQ262219 RNM262219 RXI262219 SHE262219 SRA262219 TAW262219 TKS262219 TUO262219 UEK262219 UOG262219 UYC262219 VHY262219 VRU262219 WBQ262219 WLM262219 WVI262219 A327755 IW327755 SS327755 ACO327755 AMK327755 AWG327755 BGC327755 BPY327755 BZU327755 CJQ327755 CTM327755 DDI327755 DNE327755 DXA327755 EGW327755 EQS327755 FAO327755 FKK327755 FUG327755 GEC327755 GNY327755 GXU327755 HHQ327755 HRM327755 IBI327755 ILE327755 IVA327755 JEW327755 JOS327755 JYO327755 KIK327755 KSG327755 LCC327755 LLY327755 LVU327755 MFQ327755 MPM327755 MZI327755 NJE327755 NTA327755 OCW327755 OMS327755 OWO327755 PGK327755 PQG327755 QAC327755 QJY327755 QTU327755 RDQ327755 RNM327755 RXI327755 SHE327755 SRA327755 TAW327755 TKS327755 TUO327755 UEK327755 UOG327755 UYC327755 VHY327755 VRU327755 WBQ327755 WLM327755 WVI327755 A393291 IW393291 SS393291 ACO393291 AMK393291 AWG393291 BGC393291 BPY393291 BZU393291 CJQ393291 CTM393291 DDI393291 DNE393291 DXA393291 EGW393291 EQS393291 FAO393291 FKK393291 FUG393291 GEC393291 GNY393291 GXU393291 HHQ393291 HRM393291 IBI393291 ILE393291 IVA393291 JEW393291 JOS393291 JYO393291 KIK393291 KSG393291 LCC393291 LLY393291 LVU393291 MFQ393291 MPM393291 MZI393291 NJE393291 NTA393291 OCW393291 OMS393291 OWO393291 PGK393291 PQG393291 QAC393291 QJY393291 QTU393291 RDQ393291 RNM393291 RXI393291 SHE393291 SRA393291 TAW393291 TKS393291 TUO393291 UEK393291 UOG393291 UYC393291 VHY393291 VRU393291 WBQ393291 WLM393291 WVI393291 A458827 IW458827 SS458827 ACO458827 AMK458827 AWG458827 BGC458827 BPY458827 BZU458827 CJQ458827 CTM458827 DDI458827 DNE458827 DXA458827 EGW458827 EQS458827 FAO458827 FKK458827 FUG458827 GEC458827 GNY458827 GXU458827 HHQ458827 HRM458827 IBI458827 ILE458827 IVA458827 JEW458827 JOS458827 JYO458827 KIK458827 KSG458827 LCC458827 LLY458827 LVU458827 MFQ458827 MPM458827 MZI458827 NJE458827 NTA458827 OCW458827 OMS458827 OWO458827 PGK458827 PQG458827 QAC458827 QJY458827 QTU458827 RDQ458827 RNM458827 RXI458827 SHE458827 SRA458827 TAW458827 TKS458827 TUO458827 UEK458827 UOG458827 UYC458827 VHY458827 VRU458827 WBQ458827 WLM458827 WVI458827 A524363 IW524363 SS524363 ACO524363 AMK524363 AWG524363 BGC524363 BPY524363 BZU524363 CJQ524363 CTM524363 DDI524363 DNE524363 DXA524363 EGW524363 EQS524363 FAO524363 FKK524363 FUG524363 GEC524363 GNY524363 GXU524363 HHQ524363 HRM524363 IBI524363 ILE524363 IVA524363 JEW524363 JOS524363 JYO524363 KIK524363 KSG524363 LCC524363 LLY524363 LVU524363 MFQ524363 MPM524363 MZI524363 NJE524363 NTA524363 OCW524363 OMS524363 OWO524363 PGK524363 PQG524363 QAC524363 QJY524363 QTU524363 RDQ524363 RNM524363 RXI524363 SHE524363 SRA524363 TAW524363 TKS524363 TUO524363 UEK524363 UOG524363 UYC524363 VHY524363 VRU524363 WBQ524363 WLM524363 WVI524363 A589899 IW589899 SS589899 ACO589899 AMK589899 AWG589899 BGC589899 BPY589899 BZU589899 CJQ589899 CTM589899 DDI589899 DNE589899 DXA589899 EGW589899 EQS589899 FAO589899 FKK589899 FUG589899 GEC589899 GNY589899 GXU589899 HHQ589899 HRM589899 IBI589899 ILE589899 IVA589899 JEW589899 JOS589899 JYO589899 KIK589899 KSG589899 LCC589899 LLY589899 LVU589899 MFQ589899 MPM589899 MZI589899 NJE589899 NTA589899 OCW589899 OMS589899 OWO589899 PGK589899 PQG589899 QAC589899 QJY589899 QTU589899 RDQ589899 RNM589899 RXI589899 SHE589899 SRA589899 TAW589899 TKS589899 TUO589899 UEK589899 UOG589899 UYC589899 VHY589899 VRU589899 WBQ589899 WLM589899 WVI589899 A655435 IW655435 SS655435 ACO655435 AMK655435 AWG655435 BGC655435 BPY655435 BZU655435 CJQ655435 CTM655435 DDI655435 DNE655435 DXA655435 EGW655435 EQS655435 FAO655435 FKK655435 FUG655435 GEC655435 GNY655435 GXU655435 HHQ655435 HRM655435 IBI655435 ILE655435 IVA655435 JEW655435 JOS655435 JYO655435 KIK655435 KSG655435 LCC655435 LLY655435 LVU655435 MFQ655435 MPM655435 MZI655435 NJE655435 NTA655435 OCW655435 OMS655435 OWO655435 PGK655435 PQG655435 QAC655435 QJY655435 QTU655435 RDQ655435 RNM655435 RXI655435 SHE655435 SRA655435 TAW655435 TKS655435 TUO655435 UEK655435 UOG655435 UYC655435 VHY655435 VRU655435 WBQ655435 WLM655435 WVI655435 A720971 IW720971 SS720971 ACO720971 AMK720971 AWG720971 BGC720971 BPY720971 BZU720971 CJQ720971 CTM720971 DDI720971 DNE720971 DXA720971 EGW720971 EQS720971 FAO720971 FKK720971 FUG720971 GEC720971 GNY720971 GXU720971 HHQ720971 HRM720971 IBI720971 ILE720971 IVA720971 JEW720971 JOS720971 JYO720971 KIK720971 KSG720971 LCC720971 LLY720971 LVU720971 MFQ720971 MPM720971 MZI720971 NJE720971 NTA720971 OCW720971 OMS720971 OWO720971 PGK720971 PQG720971 QAC720971 QJY720971 QTU720971 RDQ720971 RNM720971 RXI720971 SHE720971 SRA720971 TAW720971 TKS720971 TUO720971 UEK720971 UOG720971 UYC720971 VHY720971 VRU720971 WBQ720971 WLM720971 WVI720971 A786507 IW786507 SS786507 ACO786507 AMK786507 AWG786507 BGC786507 BPY786507 BZU786507 CJQ786507 CTM786507 DDI786507 DNE786507 DXA786507 EGW786507 EQS786507 FAO786507 FKK786507 FUG786507 GEC786507 GNY786507 GXU786507 HHQ786507 HRM786507 IBI786507 ILE786507 IVA786507 JEW786507 JOS786507 JYO786507 KIK786507 KSG786507 LCC786507 LLY786507 LVU786507 MFQ786507 MPM786507 MZI786507 NJE786507 NTA786507 OCW786507 OMS786507 OWO786507 PGK786507 PQG786507 QAC786507 QJY786507 QTU786507 RDQ786507 RNM786507 RXI786507 SHE786507 SRA786507 TAW786507 TKS786507 TUO786507 UEK786507 UOG786507 UYC786507 VHY786507 VRU786507 WBQ786507 WLM786507 WVI786507 A852043 IW852043 SS852043 ACO852043 AMK852043 AWG852043 BGC852043 BPY852043 BZU852043 CJQ852043 CTM852043 DDI852043 DNE852043 DXA852043 EGW852043 EQS852043 FAO852043 FKK852043 FUG852043 GEC852043 GNY852043 GXU852043 HHQ852043 HRM852043 IBI852043 ILE852043 IVA852043 JEW852043 JOS852043 JYO852043 KIK852043 KSG852043 LCC852043 LLY852043 LVU852043 MFQ852043 MPM852043 MZI852043 NJE852043 NTA852043 OCW852043 OMS852043 OWO852043 PGK852043 PQG852043 QAC852043 QJY852043 QTU852043 RDQ852043 RNM852043 RXI852043 SHE852043 SRA852043 TAW852043 TKS852043 TUO852043 UEK852043 UOG852043 UYC852043 VHY852043 VRU852043 WBQ852043 WLM852043 WVI852043 A917579 IW917579 SS917579 ACO917579 AMK917579 AWG917579 BGC917579 BPY917579 BZU917579 CJQ917579 CTM917579 DDI917579 DNE917579 DXA917579 EGW917579 EQS917579 FAO917579 FKK917579 FUG917579 GEC917579 GNY917579 GXU917579 HHQ917579 HRM917579 IBI917579 ILE917579 IVA917579 JEW917579 JOS917579 JYO917579 KIK917579 KSG917579 LCC917579 LLY917579 LVU917579 MFQ917579 MPM917579 MZI917579 NJE917579 NTA917579 OCW917579 OMS917579 OWO917579 PGK917579 PQG917579 QAC917579 QJY917579 QTU917579 RDQ917579 RNM917579 RXI917579 SHE917579 SRA917579 TAW917579 TKS917579 TUO917579 UEK917579 UOG917579 UYC917579 VHY917579 VRU917579 WBQ917579 WLM917579 WVI917579 A983115 IW983115 SS983115 ACO983115 AMK983115 AWG983115 BGC983115 BPY983115 BZU983115 CJQ983115 CTM983115 DDI983115 DNE983115 DXA983115 EGW983115 EQS983115 FAO983115 FKK983115 FUG983115 GEC983115 GNY983115 GXU983115 HHQ983115 HRM983115 IBI983115 ILE983115 IVA983115 JEW983115 JOS983115 JYO983115 KIK983115 KSG983115 LCC983115 LLY983115 LVU983115 MFQ983115 MPM983115 MZI983115 NJE983115 NTA983115 OCW983115 OMS983115 OWO983115 PGK983115 PQG983115 QAC983115 QJY983115 QTU983115 RDQ983115 RNM983115 RXI983115 SHE983115 SRA983115 TAW983115 TKS983115 TUO983115 UEK983115 UOG983115 UYC983115 VHY983115 VRU983115 WBQ983115 WLM983115 WVI983115</xm:sqref>
        </x14:dataValidation>
        <x14:dataValidation type="list" allowBlank="1" showInputMessage="1" showErrorMessage="1">
          <x14:formula1>
            <xm:f>scores</xm:f>
          </x14:formula1>
          <xm: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F57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F131129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F196665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F262201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F327737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F393273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F458809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F524345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F589881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F655417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F720953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F786489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F852025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F917561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F983097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F63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F65599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F131135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F196671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F262207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F327743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F393279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F458815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F524351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F589887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F655423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F720959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F786495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F852031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F917567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F983103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F69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F65605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F131141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F196677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F262213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F327749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F393285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F458821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F524357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F589893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F655429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F720965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F786501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F852037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F917573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F983109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F75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F65611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F131147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F196683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F262219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F327755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F393291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F458827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F524363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F589899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F655435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F720971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F786507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F852043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F917579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F983115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Sencillos Femenino</vt:lpstr>
      <vt:lpstr>Sencillos Masculino</vt:lpstr>
      <vt:lpstr>Dobles Femenino</vt:lpstr>
      <vt:lpstr>Dobles Masculino</vt:lpstr>
      <vt:lpstr>Dobles Mixtos</vt:lpstr>
      <vt:lpstr>Equipos Femenino</vt:lpstr>
      <vt:lpstr>Equipos Masculino</vt:lpstr>
      <vt:lpstr>Res. Equipos Día 1</vt:lpstr>
      <vt:lpstr>Res. Equipos día 2</vt:lpstr>
      <vt:lpstr>Res. Equipos día 3</vt:lpstr>
      <vt:lpstr>'Res. Equipos Día 1'!Área_de_impresión</vt:lpstr>
      <vt:lpstr>'Res. Equipos día 2'!Área_de_impresión</vt:lpstr>
      <vt:lpstr>'Res. Equipos día 3'!Área_de_impresión</vt:lpstr>
      <vt:lpstr>'Res. Equipos Día 1'!Títulos_a_imprimir</vt:lpstr>
      <vt:lpstr>'Res. Equipos día 2'!Títulos_a_imprimir</vt:lpstr>
      <vt:lpstr>'Res. Equipos día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Mario</dc:creator>
  <cp:lastModifiedBy>Usuario</cp:lastModifiedBy>
  <dcterms:created xsi:type="dcterms:W3CDTF">2015-10-20T02:11:35Z</dcterms:created>
  <dcterms:modified xsi:type="dcterms:W3CDTF">2015-10-26T14:14:19Z</dcterms:modified>
</cp:coreProperties>
</file>